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air\Desktop\eResources\Vendors\OUP\UPSO\2017\"/>
    </mc:Choice>
  </mc:AlternateContent>
  <bookViews>
    <workbookView xWindow="0" yWindow="0" windowWidth="28800" windowHeight="12435" tabRatio="723"/>
  </bookViews>
  <sheets>
    <sheet name="Offer Summary" sheetId="7" r:id="rId1"/>
    <sheet name="Instructions" sheetId="28" r:id="rId2"/>
    <sheet name="Level A FTE 4yr 1-5,000 &amp; K-12 " sheetId="20" r:id="rId3"/>
    <sheet name="Level B FTE 4yr 5,001-15,000" sheetId="21" r:id="rId4"/>
    <sheet name="Level C FTE 4yr 15,000-25,000" sheetId="25" r:id="rId5"/>
    <sheet name="Level D FTE 4yr 25,001-35,000" sheetId="26" r:id="rId6"/>
    <sheet name="Sheet1" sheetId="6" state="hidden" r:id="rId7"/>
    <sheet name="Level E FTE 4yr 35,001+" sheetId="27" r:id="rId8"/>
  </sheets>
  <definedNames>
    <definedName name="_xlnm._FilterDatabase" localSheetId="3" hidden="1">'Level B FTE 4yr 5,001-15,000'!$A$7:$C$7</definedName>
  </definedNames>
  <calcPr calcId="152511"/>
</workbook>
</file>

<file path=xl/calcChain.xml><?xml version="1.0" encoding="utf-8"?>
<calcChain xmlns="http://schemas.openxmlformats.org/spreadsheetml/2006/main">
  <c r="Q70" i="27" l="1"/>
  <c r="Q40" i="27"/>
  <c r="Q43" i="27"/>
  <c r="Q44" i="27"/>
  <c r="Q45" i="27"/>
  <c r="Q46" i="27"/>
  <c r="Q48" i="27"/>
  <c r="Q49" i="27"/>
  <c r="Q50" i="27"/>
  <c r="Q51" i="27"/>
  <c r="Q52" i="27"/>
  <c r="Q54" i="27"/>
  <c r="Q55" i="27"/>
  <c r="Q56" i="27"/>
  <c r="Q57" i="27"/>
  <c r="Q58" i="27"/>
  <c r="Q59" i="27"/>
  <c r="Q60" i="27"/>
  <c r="Q61" i="27"/>
  <c r="Q62" i="27"/>
  <c r="Q63" i="27"/>
  <c r="Q64" i="27"/>
  <c r="Q65" i="27"/>
  <c r="Q66" i="27"/>
  <c r="Q67" i="27"/>
  <c r="Q68" i="27"/>
  <c r="Q69" i="27"/>
  <c r="Q39" i="27"/>
  <c r="Q9" i="27"/>
  <c r="Q10" i="27"/>
  <c r="Q11" i="27"/>
  <c r="Q12" i="27"/>
  <c r="Q31" i="27" s="1"/>
  <c r="Q15" i="27"/>
  <c r="Q16" i="27"/>
  <c r="Q17" i="27"/>
  <c r="Q19" i="27"/>
  <c r="Q20" i="27"/>
  <c r="Q21" i="27"/>
  <c r="Q22" i="27"/>
  <c r="Q24" i="27"/>
  <c r="Q25" i="27"/>
  <c r="Q26" i="27"/>
  <c r="Q28" i="27"/>
  <c r="Q29" i="27"/>
  <c r="Q30" i="27"/>
  <c r="Q8" i="27"/>
  <c r="M40" i="27"/>
  <c r="M70" i="27" s="1"/>
  <c r="M41" i="27"/>
  <c r="M42" i="27"/>
  <c r="M43" i="27"/>
  <c r="M44" i="27"/>
  <c r="M45" i="27"/>
  <c r="M47" i="27"/>
  <c r="M48" i="27"/>
  <c r="M49" i="27"/>
  <c r="M50" i="27"/>
  <c r="M51" i="27"/>
  <c r="M52" i="27"/>
  <c r="M53" i="27"/>
  <c r="M54" i="27"/>
  <c r="M55" i="27"/>
  <c r="M56" i="27"/>
  <c r="M57" i="27"/>
  <c r="M58" i="27"/>
  <c r="M59" i="27"/>
  <c r="M60" i="27"/>
  <c r="M61" i="27"/>
  <c r="M62" i="27"/>
  <c r="M63" i="27"/>
  <c r="M64" i="27"/>
  <c r="M65" i="27"/>
  <c r="M66" i="27"/>
  <c r="M67" i="27"/>
  <c r="M68" i="27"/>
  <c r="M69" i="27"/>
  <c r="M39" i="27"/>
  <c r="M9" i="27"/>
  <c r="M10" i="27"/>
  <c r="M11" i="27"/>
  <c r="M12" i="27"/>
  <c r="M13" i="27"/>
  <c r="M15" i="27"/>
  <c r="M16" i="27"/>
  <c r="M17" i="27"/>
  <c r="M19" i="27"/>
  <c r="M20" i="27"/>
  <c r="M21" i="27"/>
  <c r="M22" i="27"/>
  <c r="M23" i="27"/>
  <c r="M24" i="27"/>
  <c r="M25" i="27"/>
  <c r="M26" i="27"/>
  <c r="M28" i="27"/>
  <c r="M29" i="27"/>
  <c r="M30" i="27"/>
  <c r="M8" i="27"/>
  <c r="M31" i="27" s="1"/>
  <c r="I40" i="27"/>
  <c r="I70" i="27" s="1"/>
  <c r="I41" i="27"/>
  <c r="I42" i="27"/>
  <c r="I43" i="27"/>
  <c r="I44" i="27"/>
  <c r="I45" i="27"/>
  <c r="I46" i="27"/>
  <c r="I47" i="27"/>
  <c r="I48" i="27"/>
  <c r="I49" i="27"/>
  <c r="I50" i="27"/>
  <c r="I51" i="27"/>
  <c r="I52" i="27"/>
  <c r="I53" i="27"/>
  <c r="I54" i="27"/>
  <c r="I55" i="27"/>
  <c r="I56" i="27"/>
  <c r="I57" i="27"/>
  <c r="I58" i="27"/>
  <c r="I59" i="27"/>
  <c r="I61" i="27"/>
  <c r="I62" i="27"/>
  <c r="I63" i="27"/>
  <c r="I64" i="27"/>
  <c r="I65" i="27"/>
  <c r="I66" i="27"/>
  <c r="I67" i="27"/>
  <c r="I68" i="27"/>
  <c r="I69" i="27"/>
  <c r="I39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8" i="27"/>
  <c r="I31" i="27" s="1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1" i="27"/>
  <c r="E62" i="27"/>
  <c r="E63" i="27"/>
  <c r="E64" i="27"/>
  <c r="E65" i="27"/>
  <c r="E66" i="27"/>
  <c r="E67" i="27"/>
  <c r="E68" i="27"/>
  <c r="E69" i="27"/>
  <c r="E39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E31" i="27" s="1"/>
  <c r="E21" i="27"/>
  <c r="E22" i="27"/>
  <c r="E23" i="27"/>
  <c r="E24" i="27"/>
  <c r="E25" i="27"/>
  <c r="E26" i="27"/>
  <c r="E27" i="27"/>
  <c r="E28" i="27"/>
  <c r="E29" i="27"/>
  <c r="E30" i="27"/>
  <c r="E8" i="27"/>
  <c r="Q40" i="26"/>
  <c r="Q43" i="26"/>
  <c r="Q44" i="26"/>
  <c r="Q45" i="26"/>
  <c r="Q70" i="26" s="1"/>
  <c r="Q46" i="26"/>
  <c r="Q48" i="26"/>
  <c r="Q49" i="26"/>
  <c r="Q50" i="26"/>
  <c r="Q51" i="26"/>
  <c r="Q52" i="26"/>
  <c r="Q54" i="26"/>
  <c r="Q55" i="26"/>
  <c r="Q56" i="26"/>
  <c r="Q57" i="26"/>
  <c r="Q58" i="26"/>
  <c r="Q59" i="26"/>
  <c r="Q60" i="26"/>
  <c r="Q61" i="26"/>
  <c r="Q62" i="26"/>
  <c r="Q63" i="26"/>
  <c r="Q64" i="26"/>
  <c r="Q65" i="26"/>
  <c r="Q66" i="26"/>
  <c r="Q67" i="26"/>
  <c r="Q68" i="26"/>
  <c r="Q69" i="26"/>
  <c r="Q39" i="26"/>
  <c r="Q9" i="26"/>
  <c r="Q10" i="26"/>
  <c r="Q11" i="26"/>
  <c r="Q12" i="26"/>
  <c r="Q31" i="26" s="1"/>
  <c r="Q15" i="26"/>
  <c r="Q16" i="26"/>
  <c r="Q17" i="26"/>
  <c r="Q19" i="26"/>
  <c r="Q20" i="26"/>
  <c r="Q21" i="26"/>
  <c r="Q22" i="26"/>
  <c r="Q24" i="26"/>
  <c r="Q25" i="26"/>
  <c r="Q26" i="26"/>
  <c r="Q28" i="26"/>
  <c r="Q29" i="26"/>
  <c r="Q30" i="26"/>
  <c r="Q8" i="26"/>
  <c r="M40" i="26"/>
  <c r="M41" i="26"/>
  <c r="M42" i="26"/>
  <c r="M43" i="26"/>
  <c r="M44" i="26"/>
  <c r="M45" i="26"/>
  <c r="M46" i="26"/>
  <c r="M47" i="26"/>
  <c r="M48" i="26"/>
  <c r="M49" i="26"/>
  <c r="M50" i="26"/>
  <c r="M51" i="26"/>
  <c r="M52" i="26"/>
  <c r="M53" i="26"/>
  <c r="M54" i="26"/>
  <c r="M55" i="26"/>
  <c r="M56" i="26"/>
  <c r="M57" i="26"/>
  <c r="M58" i="26"/>
  <c r="M59" i="26"/>
  <c r="M60" i="26"/>
  <c r="M61" i="26"/>
  <c r="M62" i="26"/>
  <c r="M63" i="26"/>
  <c r="M64" i="26"/>
  <c r="M65" i="26"/>
  <c r="M66" i="26"/>
  <c r="M67" i="26"/>
  <c r="M68" i="26"/>
  <c r="M69" i="26"/>
  <c r="M39" i="26"/>
  <c r="M9" i="26"/>
  <c r="M10" i="26"/>
  <c r="M11" i="26"/>
  <c r="M12" i="26"/>
  <c r="M13" i="26"/>
  <c r="M15" i="26"/>
  <c r="M16" i="26"/>
  <c r="M17" i="26"/>
  <c r="M19" i="26"/>
  <c r="M20" i="26"/>
  <c r="M21" i="26"/>
  <c r="M22" i="26"/>
  <c r="M23" i="26"/>
  <c r="M24" i="26"/>
  <c r="M25" i="26"/>
  <c r="M26" i="26"/>
  <c r="M28" i="26"/>
  <c r="M29" i="26"/>
  <c r="M30" i="26"/>
  <c r="M8" i="26"/>
  <c r="M31" i="26" s="1"/>
  <c r="I40" i="26"/>
  <c r="I41" i="26"/>
  <c r="I42" i="26"/>
  <c r="I43" i="26"/>
  <c r="I44" i="26"/>
  <c r="I45" i="26"/>
  <c r="I46" i="26"/>
  <c r="I47" i="26"/>
  <c r="I48" i="26"/>
  <c r="I49" i="26"/>
  <c r="I50" i="26"/>
  <c r="I51" i="26"/>
  <c r="I52" i="26"/>
  <c r="I53" i="26"/>
  <c r="I54" i="26"/>
  <c r="I55" i="26"/>
  <c r="I56" i="26"/>
  <c r="I57" i="26"/>
  <c r="I58" i="26"/>
  <c r="I59" i="26"/>
  <c r="I61" i="26"/>
  <c r="I62" i="26"/>
  <c r="I63" i="26"/>
  <c r="I64" i="26"/>
  <c r="I65" i="26"/>
  <c r="I66" i="26"/>
  <c r="I67" i="26"/>
  <c r="I68" i="26"/>
  <c r="I69" i="26"/>
  <c r="I39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8" i="26"/>
  <c r="I31" i="26" s="1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1" i="26"/>
  <c r="E62" i="26"/>
  <c r="E63" i="26"/>
  <c r="E64" i="26"/>
  <c r="E65" i="26"/>
  <c r="E66" i="26"/>
  <c r="E67" i="26"/>
  <c r="E68" i="26"/>
  <c r="E69" i="26"/>
  <c r="E39" i="26"/>
  <c r="E9" i="26"/>
  <c r="E31" i="26" s="1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8" i="26"/>
  <c r="Q40" i="25"/>
  <c r="Q43" i="25"/>
  <c r="Q44" i="25"/>
  <c r="Q45" i="25"/>
  <c r="Q46" i="25"/>
  <c r="Q48" i="25"/>
  <c r="Q49" i="25"/>
  <c r="Q50" i="25"/>
  <c r="Q51" i="25"/>
  <c r="Q52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39" i="25"/>
  <c r="Q9" i="25"/>
  <c r="Q10" i="25"/>
  <c r="Q11" i="25"/>
  <c r="Q12" i="25"/>
  <c r="Q15" i="25"/>
  <c r="Q16" i="25"/>
  <c r="Q17" i="25"/>
  <c r="Q19" i="25"/>
  <c r="Q20" i="25"/>
  <c r="Q21" i="25"/>
  <c r="Q22" i="25"/>
  <c r="Q24" i="25"/>
  <c r="Q25" i="25"/>
  <c r="Q26" i="25"/>
  <c r="Q28" i="25"/>
  <c r="Q29" i="25"/>
  <c r="Q30" i="25"/>
  <c r="Q8" i="25"/>
  <c r="Q31" i="25" s="1"/>
  <c r="M40" i="25"/>
  <c r="M41" i="25"/>
  <c r="M42" i="25"/>
  <c r="M43" i="25"/>
  <c r="M44" i="25"/>
  <c r="M45" i="25"/>
  <c r="M47" i="25"/>
  <c r="M48" i="25"/>
  <c r="M49" i="25"/>
  <c r="M50" i="25"/>
  <c r="M51" i="25"/>
  <c r="M52" i="25"/>
  <c r="M53" i="25"/>
  <c r="M54" i="25"/>
  <c r="M55" i="25"/>
  <c r="M56" i="25"/>
  <c r="M57" i="25"/>
  <c r="M58" i="25"/>
  <c r="M59" i="25"/>
  <c r="M60" i="25"/>
  <c r="M61" i="25"/>
  <c r="M62" i="25"/>
  <c r="M63" i="25"/>
  <c r="M64" i="25"/>
  <c r="M65" i="25"/>
  <c r="M66" i="25"/>
  <c r="M67" i="25"/>
  <c r="M68" i="25"/>
  <c r="M69" i="25"/>
  <c r="M39" i="25"/>
  <c r="M9" i="25"/>
  <c r="M10" i="25"/>
  <c r="M11" i="25"/>
  <c r="M12" i="25"/>
  <c r="M13" i="25"/>
  <c r="M15" i="25"/>
  <c r="M16" i="25"/>
  <c r="M17" i="25"/>
  <c r="M19" i="25"/>
  <c r="M20" i="25"/>
  <c r="M21" i="25"/>
  <c r="M22" i="25"/>
  <c r="M23" i="25"/>
  <c r="M24" i="25"/>
  <c r="M25" i="25"/>
  <c r="M26" i="25"/>
  <c r="M28" i="25"/>
  <c r="M29" i="25"/>
  <c r="M30" i="25"/>
  <c r="M8" i="25"/>
  <c r="M31" i="25" s="1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1" i="25"/>
  <c r="I62" i="25"/>
  <c r="I63" i="25"/>
  <c r="I64" i="25"/>
  <c r="I65" i="25"/>
  <c r="I66" i="25"/>
  <c r="I67" i="25"/>
  <c r="I68" i="25"/>
  <c r="I69" i="25"/>
  <c r="I39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8" i="25"/>
  <c r="I31" i="25" s="1"/>
  <c r="E40" i="25"/>
  <c r="E41" i="25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1" i="25"/>
  <c r="E62" i="25"/>
  <c r="E63" i="25"/>
  <c r="E64" i="25"/>
  <c r="E65" i="25"/>
  <c r="E66" i="25"/>
  <c r="E67" i="25"/>
  <c r="E68" i="25"/>
  <c r="E69" i="25"/>
  <c r="E39" i="25"/>
  <c r="E9" i="25"/>
  <c r="E10" i="25"/>
  <c r="E11" i="25"/>
  <c r="E12" i="25"/>
  <c r="E31" i="25" s="1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8" i="25"/>
  <c r="Q40" i="21"/>
  <c r="Q43" i="21"/>
  <c r="Q44" i="21"/>
  <c r="Q45" i="21"/>
  <c r="Q46" i="21"/>
  <c r="Q48" i="21"/>
  <c r="Q49" i="21"/>
  <c r="Q50" i="21"/>
  <c r="Q70" i="21" s="1"/>
  <c r="Q51" i="21"/>
  <c r="Q52" i="21"/>
  <c r="Q54" i="21"/>
  <c r="Q55" i="21"/>
  <c r="Q56" i="21"/>
  <c r="Q57" i="21"/>
  <c r="Q58" i="21"/>
  <c r="Q59" i="21"/>
  <c r="Q60" i="21"/>
  <c r="Q61" i="21"/>
  <c r="Q62" i="21"/>
  <c r="Q63" i="21"/>
  <c r="Q64" i="21"/>
  <c r="Q65" i="21"/>
  <c r="Q66" i="21"/>
  <c r="Q67" i="21"/>
  <c r="Q68" i="21"/>
  <c r="Q69" i="21"/>
  <c r="Q39" i="21"/>
  <c r="Q9" i="21"/>
  <c r="Q10" i="21"/>
  <c r="Q11" i="21"/>
  <c r="Q12" i="21"/>
  <c r="Q31" i="21" s="1"/>
  <c r="Q15" i="21"/>
  <c r="Q16" i="21"/>
  <c r="Q17" i="21"/>
  <c r="Q19" i="21"/>
  <c r="Q20" i="21"/>
  <c r="Q21" i="21"/>
  <c r="Q22" i="21"/>
  <c r="Q24" i="21"/>
  <c r="Q25" i="21"/>
  <c r="Q26" i="21"/>
  <c r="Q28" i="21"/>
  <c r="Q29" i="21"/>
  <c r="Q30" i="21"/>
  <c r="Q8" i="21"/>
  <c r="M40" i="21"/>
  <c r="M41" i="21"/>
  <c r="M42" i="21"/>
  <c r="M43" i="21"/>
  <c r="M44" i="21"/>
  <c r="M45" i="21"/>
  <c r="M47" i="21"/>
  <c r="M48" i="21"/>
  <c r="M49" i="21"/>
  <c r="M50" i="21"/>
  <c r="M51" i="21"/>
  <c r="M52" i="21"/>
  <c r="M53" i="21"/>
  <c r="M54" i="21"/>
  <c r="M55" i="21"/>
  <c r="M56" i="21"/>
  <c r="M57" i="21"/>
  <c r="M58" i="21"/>
  <c r="M59" i="21"/>
  <c r="M60" i="21"/>
  <c r="M61" i="21"/>
  <c r="M62" i="21"/>
  <c r="M63" i="21"/>
  <c r="M64" i="21"/>
  <c r="M65" i="21"/>
  <c r="M66" i="21"/>
  <c r="M67" i="21"/>
  <c r="M68" i="21"/>
  <c r="M69" i="21"/>
  <c r="M39" i="21"/>
  <c r="M9" i="21"/>
  <c r="M10" i="21"/>
  <c r="M11" i="21"/>
  <c r="M12" i="21"/>
  <c r="M13" i="21"/>
  <c r="M15" i="21"/>
  <c r="M16" i="21"/>
  <c r="M17" i="21"/>
  <c r="M19" i="21"/>
  <c r="M20" i="21"/>
  <c r="M21" i="21"/>
  <c r="M22" i="21"/>
  <c r="M23" i="21"/>
  <c r="M24" i="21"/>
  <c r="M25" i="21"/>
  <c r="M26" i="21"/>
  <c r="M28" i="21"/>
  <c r="M29" i="21"/>
  <c r="M30" i="21"/>
  <c r="M8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8" i="21"/>
  <c r="I69" i="21"/>
  <c r="I39" i="21"/>
  <c r="I70" i="21" s="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8" i="21"/>
  <c r="I31" i="21" s="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1" i="21"/>
  <c r="E62" i="21"/>
  <c r="E63" i="21"/>
  <c r="E64" i="21"/>
  <c r="E65" i="21"/>
  <c r="E66" i="21"/>
  <c r="E67" i="21"/>
  <c r="E68" i="21"/>
  <c r="E69" i="21"/>
  <c r="E39" i="21"/>
  <c r="E9" i="21"/>
  <c r="E31" i="21" s="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8" i="21"/>
  <c r="Q40" i="20"/>
  <c r="Q41" i="20"/>
  <c r="Q42" i="20"/>
  <c r="Q43" i="20"/>
  <c r="Q44" i="20"/>
  <c r="Q45" i="20"/>
  <c r="Q46" i="20"/>
  <c r="Q47" i="20"/>
  <c r="Q48" i="20"/>
  <c r="Q49" i="20"/>
  <c r="Q50" i="20"/>
  <c r="Q51" i="20"/>
  <c r="Q52" i="20"/>
  <c r="Q53" i="20"/>
  <c r="Q54" i="20"/>
  <c r="Q55" i="20"/>
  <c r="Q56" i="20"/>
  <c r="Q57" i="20"/>
  <c r="Q58" i="20"/>
  <c r="Q59" i="20"/>
  <c r="Q60" i="20"/>
  <c r="Q61" i="20"/>
  <c r="Q62" i="20"/>
  <c r="Q63" i="20"/>
  <c r="Q64" i="20"/>
  <c r="Q65" i="20"/>
  <c r="Q66" i="20"/>
  <c r="Q67" i="20"/>
  <c r="Q68" i="20"/>
  <c r="Q69" i="20"/>
  <c r="Q39" i="20"/>
  <c r="Q70" i="20" s="1"/>
  <c r="Q9" i="20"/>
  <c r="Q10" i="20"/>
  <c r="Q11" i="20"/>
  <c r="Q12" i="20"/>
  <c r="Q15" i="20"/>
  <c r="Q16" i="20"/>
  <c r="Q17" i="20"/>
  <c r="Q19" i="20"/>
  <c r="Q20" i="20"/>
  <c r="Q21" i="20"/>
  <c r="Q22" i="20"/>
  <c r="Q24" i="20"/>
  <c r="Q25" i="20"/>
  <c r="Q26" i="20"/>
  <c r="Q28" i="20"/>
  <c r="Q29" i="20"/>
  <c r="Q30" i="20"/>
  <c r="Q8" i="20"/>
  <c r="Q31" i="20" s="1"/>
  <c r="M40" i="20"/>
  <c r="M41" i="20"/>
  <c r="M42" i="20"/>
  <c r="M43" i="20"/>
  <c r="M44" i="20"/>
  <c r="M45" i="20"/>
  <c r="M46" i="20"/>
  <c r="M47" i="20"/>
  <c r="M70" i="20" s="1"/>
  <c r="M48" i="20"/>
  <c r="M49" i="20"/>
  <c r="M50" i="20"/>
  <c r="M51" i="20"/>
  <c r="M52" i="20"/>
  <c r="M53" i="20"/>
  <c r="M54" i="20"/>
  <c r="M55" i="20"/>
  <c r="M56" i="20"/>
  <c r="M57" i="20"/>
  <c r="M58" i="20"/>
  <c r="M59" i="20"/>
  <c r="M60" i="20"/>
  <c r="M61" i="20"/>
  <c r="M62" i="20"/>
  <c r="M63" i="20"/>
  <c r="M64" i="20"/>
  <c r="M65" i="20"/>
  <c r="M66" i="20"/>
  <c r="M67" i="20"/>
  <c r="M68" i="20"/>
  <c r="M69" i="20"/>
  <c r="M39" i="20"/>
  <c r="M9" i="20"/>
  <c r="M10" i="20"/>
  <c r="M11" i="20"/>
  <c r="M12" i="20"/>
  <c r="M13" i="20"/>
  <c r="M15" i="20"/>
  <c r="M16" i="20"/>
  <c r="M17" i="20"/>
  <c r="M19" i="20"/>
  <c r="M20" i="20"/>
  <c r="M21" i="20"/>
  <c r="M22" i="20"/>
  <c r="M23" i="20"/>
  <c r="M24" i="20"/>
  <c r="M25" i="20"/>
  <c r="M26" i="20"/>
  <c r="M28" i="20"/>
  <c r="M29" i="20"/>
  <c r="M30" i="20"/>
  <c r="M8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1" i="20"/>
  <c r="I62" i="20"/>
  <c r="I63" i="20"/>
  <c r="I64" i="20"/>
  <c r="I65" i="20"/>
  <c r="I66" i="20"/>
  <c r="I67" i="20"/>
  <c r="I68" i="20"/>
  <c r="I69" i="20"/>
  <c r="I39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8" i="20"/>
  <c r="I31" i="20" s="1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1" i="20"/>
  <c r="E62" i="20"/>
  <c r="E63" i="20"/>
  <c r="E64" i="20"/>
  <c r="E65" i="20"/>
  <c r="E66" i="20"/>
  <c r="E67" i="20"/>
  <c r="E68" i="20"/>
  <c r="E69" i="20"/>
  <c r="E39" i="20"/>
  <c r="E9" i="20"/>
  <c r="E10" i="20"/>
  <c r="E11" i="20"/>
  <c r="E12" i="20"/>
  <c r="E31" i="20" s="1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8" i="20"/>
  <c r="M31" i="20" l="1"/>
  <c r="M70" i="21"/>
  <c r="M70" i="26"/>
  <c r="E70" i="25"/>
  <c r="M31" i="21"/>
  <c r="M70" i="25"/>
  <c r="E70" i="26"/>
  <c r="E70" i="27"/>
  <c r="I70" i="26"/>
  <c r="Q70" i="25"/>
  <c r="I70" i="25"/>
  <c r="E70" i="21"/>
  <c r="I70" i="20"/>
  <c r="E70" i="20"/>
  <c r="D46" i="26"/>
  <c r="D18" i="26" l="1"/>
  <c r="D46" i="25"/>
  <c r="D18" i="25"/>
  <c r="D46" i="21"/>
  <c r="D18" i="21"/>
  <c r="D18" i="20"/>
  <c r="D46" i="27"/>
  <c r="D18" i="27"/>
  <c r="L47" i="21"/>
  <c r="L41" i="21"/>
  <c r="L42" i="21"/>
  <c r="L23" i="21"/>
  <c r="L13" i="21"/>
  <c r="P24" i="21"/>
  <c r="P25" i="21"/>
  <c r="P26" i="21"/>
  <c r="L47" i="25"/>
  <c r="L41" i="25"/>
  <c r="L42" i="25"/>
  <c r="L23" i="25"/>
  <c r="L13" i="25"/>
  <c r="P24" i="25"/>
  <c r="P25" i="25"/>
  <c r="P26" i="25"/>
  <c r="L47" i="26"/>
  <c r="L41" i="26"/>
  <c r="L42" i="26"/>
  <c r="L23" i="26"/>
  <c r="L13" i="26"/>
  <c r="P24" i="26"/>
  <c r="P25" i="26"/>
  <c r="P26" i="26"/>
  <c r="L53" i="27"/>
  <c r="L47" i="27"/>
  <c r="L41" i="27"/>
  <c r="L42" i="27"/>
  <c r="L23" i="27"/>
  <c r="L13" i="27"/>
  <c r="P26" i="27"/>
  <c r="H46" i="27"/>
  <c r="H27" i="27"/>
  <c r="H18" i="27"/>
  <c r="H14" i="27"/>
  <c r="H46" i="26"/>
  <c r="H27" i="26"/>
  <c r="H18" i="26"/>
  <c r="H14" i="26"/>
  <c r="H46" i="25"/>
  <c r="H27" i="25"/>
  <c r="H18" i="25"/>
  <c r="H14" i="25"/>
  <c r="H46" i="21"/>
  <c r="H27" i="21"/>
  <c r="H18" i="21"/>
  <c r="H14" i="21"/>
  <c r="F31" i="21"/>
  <c r="P24" i="20"/>
  <c r="P25" i="20"/>
  <c r="P26" i="20"/>
  <c r="L9" i="20"/>
  <c r="L10" i="20"/>
  <c r="L11" i="20"/>
  <c r="L12" i="20"/>
  <c r="L13" i="20"/>
  <c r="L15" i="20"/>
  <c r="L16" i="20"/>
  <c r="L17" i="20"/>
  <c r="L19" i="20"/>
  <c r="L20" i="20"/>
  <c r="L21" i="20"/>
  <c r="L22" i="20"/>
  <c r="L23" i="20"/>
  <c r="L53" i="20"/>
  <c r="L54" i="20"/>
  <c r="L41" i="20"/>
  <c r="L42" i="20"/>
  <c r="L43" i="20"/>
  <c r="L44" i="20"/>
  <c r="L45" i="20"/>
  <c r="L47" i="20"/>
  <c r="H46" i="20"/>
  <c r="H18" i="20"/>
  <c r="H27" i="20"/>
  <c r="H14" i="20"/>
  <c r="N31" i="20" l="1"/>
  <c r="N70" i="27"/>
  <c r="D14" i="27" l="1"/>
  <c r="D27" i="27"/>
  <c r="D27" i="26"/>
  <c r="D14" i="26"/>
  <c r="D14" i="25" l="1"/>
  <c r="D27" i="25"/>
  <c r="D27" i="21"/>
  <c r="D14" i="21"/>
  <c r="D14" i="20" l="1"/>
  <c r="D27" i="20"/>
  <c r="C70" i="21" l="1"/>
  <c r="D53" i="20"/>
  <c r="D41" i="20"/>
  <c r="D42" i="20"/>
  <c r="D47" i="20"/>
  <c r="P48" i="27" l="1"/>
  <c r="P49" i="27"/>
  <c r="P50" i="27"/>
  <c r="L48" i="27"/>
  <c r="L49" i="27"/>
  <c r="L50" i="27"/>
  <c r="H48" i="27"/>
  <c r="H49" i="27"/>
  <c r="H50" i="27"/>
  <c r="H51" i="27"/>
  <c r="H52" i="27"/>
  <c r="H53" i="27"/>
  <c r="P48" i="26"/>
  <c r="P49" i="26"/>
  <c r="P50" i="26"/>
  <c r="L48" i="26"/>
  <c r="L49" i="26"/>
  <c r="L50" i="26"/>
  <c r="H48" i="26"/>
  <c r="H49" i="26"/>
  <c r="H50" i="26"/>
  <c r="H51" i="26"/>
  <c r="H52" i="26"/>
  <c r="H53" i="26"/>
  <c r="P48" i="25"/>
  <c r="P49" i="25"/>
  <c r="P50" i="25"/>
  <c r="L48" i="25"/>
  <c r="L49" i="25"/>
  <c r="L50" i="25"/>
  <c r="H48" i="25"/>
  <c r="H49" i="25"/>
  <c r="H50" i="25"/>
  <c r="H51" i="25"/>
  <c r="H52" i="25"/>
  <c r="H53" i="25"/>
  <c r="P48" i="21"/>
  <c r="P49" i="21"/>
  <c r="P50" i="21"/>
  <c r="L48" i="21"/>
  <c r="L49" i="21"/>
  <c r="L50" i="21"/>
  <c r="H48" i="21"/>
  <c r="H49" i="21"/>
  <c r="H50" i="21"/>
  <c r="H51" i="21"/>
  <c r="H52" i="21"/>
  <c r="H53" i="21"/>
  <c r="H15" i="25"/>
  <c r="H16" i="25"/>
  <c r="H15" i="26"/>
  <c r="H16" i="26"/>
  <c r="H15" i="27"/>
  <c r="H16" i="27"/>
  <c r="H15" i="21"/>
  <c r="H16" i="21"/>
  <c r="L25" i="27" l="1"/>
  <c r="L25" i="26"/>
  <c r="L25" i="25"/>
  <c r="L25" i="21"/>
  <c r="L9" i="27" l="1"/>
  <c r="L10" i="27"/>
  <c r="L11" i="27"/>
  <c r="L12" i="27"/>
  <c r="L15" i="27"/>
  <c r="L16" i="27"/>
  <c r="L9" i="26"/>
  <c r="L10" i="26"/>
  <c r="L11" i="26"/>
  <c r="L12" i="26"/>
  <c r="L15" i="26"/>
  <c r="L16" i="26"/>
  <c r="L15" i="25"/>
  <c r="L16" i="25"/>
  <c r="L9" i="25"/>
  <c r="L15" i="21"/>
  <c r="L16" i="21"/>
  <c r="L9" i="21"/>
  <c r="P25" i="27"/>
  <c r="P15" i="27"/>
  <c r="P16" i="27"/>
  <c r="P15" i="26"/>
  <c r="P16" i="26"/>
  <c r="P15" i="25"/>
  <c r="P16" i="25"/>
  <c r="P15" i="21"/>
  <c r="P16" i="21"/>
  <c r="P9" i="27"/>
  <c r="P9" i="26"/>
  <c r="P9" i="25"/>
  <c r="P9" i="21"/>
  <c r="O70" i="27"/>
  <c r="K70" i="27"/>
  <c r="J70" i="27"/>
  <c r="G70" i="27"/>
  <c r="F70" i="27"/>
  <c r="C70" i="27"/>
  <c r="B70" i="27"/>
  <c r="P69" i="27"/>
  <c r="L69" i="27"/>
  <c r="H69" i="27"/>
  <c r="D69" i="27"/>
  <c r="P68" i="27"/>
  <c r="L68" i="27"/>
  <c r="H68" i="27"/>
  <c r="D68" i="27"/>
  <c r="P67" i="27"/>
  <c r="L67" i="27"/>
  <c r="H67" i="27"/>
  <c r="D67" i="27"/>
  <c r="P66" i="27"/>
  <c r="L66" i="27"/>
  <c r="H66" i="27"/>
  <c r="D66" i="27"/>
  <c r="P65" i="27"/>
  <c r="L65" i="27"/>
  <c r="H65" i="27"/>
  <c r="D65" i="27"/>
  <c r="P64" i="27"/>
  <c r="L64" i="27"/>
  <c r="H64" i="27"/>
  <c r="D64" i="27"/>
  <c r="P63" i="27"/>
  <c r="L63" i="27"/>
  <c r="H63" i="27"/>
  <c r="D63" i="27"/>
  <c r="P62" i="27"/>
  <c r="L62" i="27"/>
  <c r="H62" i="27"/>
  <c r="D62" i="27"/>
  <c r="P61" i="27"/>
  <c r="L61" i="27"/>
  <c r="H61" i="27"/>
  <c r="D61" i="27"/>
  <c r="P60" i="27"/>
  <c r="L60" i="27"/>
  <c r="P59" i="27"/>
  <c r="L59" i="27"/>
  <c r="H59" i="27"/>
  <c r="D59" i="27"/>
  <c r="P58" i="27"/>
  <c r="L58" i="27"/>
  <c r="H58" i="27"/>
  <c r="D58" i="27"/>
  <c r="P57" i="27"/>
  <c r="L57" i="27"/>
  <c r="H57" i="27"/>
  <c r="D57" i="27"/>
  <c r="P56" i="27"/>
  <c r="L56" i="27"/>
  <c r="H56" i="27"/>
  <c r="D56" i="27"/>
  <c r="P55" i="27"/>
  <c r="L55" i="27"/>
  <c r="H55" i="27"/>
  <c r="D55" i="27"/>
  <c r="P54" i="27"/>
  <c r="L54" i="27"/>
  <c r="H54" i="27"/>
  <c r="D54" i="27"/>
  <c r="D53" i="27"/>
  <c r="P52" i="27"/>
  <c r="L52" i="27"/>
  <c r="D52" i="27"/>
  <c r="P51" i="27"/>
  <c r="L51" i="27"/>
  <c r="D51" i="27"/>
  <c r="D50" i="27"/>
  <c r="D49" i="27"/>
  <c r="D48" i="27"/>
  <c r="H47" i="27"/>
  <c r="D47" i="27"/>
  <c r="P46" i="27"/>
  <c r="P45" i="27"/>
  <c r="L45" i="27"/>
  <c r="H45" i="27"/>
  <c r="D45" i="27"/>
  <c r="P44" i="27"/>
  <c r="L44" i="27"/>
  <c r="H44" i="27"/>
  <c r="D44" i="27"/>
  <c r="P43" i="27"/>
  <c r="L43" i="27"/>
  <c r="H43" i="27"/>
  <c r="D43" i="27"/>
  <c r="H42" i="27"/>
  <c r="D42" i="27"/>
  <c r="H41" i="27"/>
  <c r="D41" i="27"/>
  <c r="P40" i="27"/>
  <c r="L40" i="27"/>
  <c r="H40" i="27"/>
  <c r="D40" i="27"/>
  <c r="P39" i="27"/>
  <c r="L39" i="27"/>
  <c r="H39" i="27"/>
  <c r="D39" i="27"/>
  <c r="O31" i="27"/>
  <c r="D82" i="27" s="1"/>
  <c r="N31" i="27"/>
  <c r="K31" i="27"/>
  <c r="D81" i="27" s="1"/>
  <c r="J31" i="27"/>
  <c r="G31" i="27"/>
  <c r="D77" i="27" s="1"/>
  <c r="F31" i="27"/>
  <c r="C31" i="27"/>
  <c r="D76" i="27" s="1"/>
  <c r="B31" i="27"/>
  <c r="P30" i="27"/>
  <c r="L30" i="27"/>
  <c r="H30" i="27"/>
  <c r="D30" i="27"/>
  <c r="P29" i="27"/>
  <c r="L29" i="27"/>
  <c r="H29" i="27"/>
  <c r="D29" i="27"/>
  <c r="P28" i="27"/>
  <c r="L28" i="27"/>
  <c r="H28" i="27"/>
  <c r="D28" i="27"/>
  <c r="L26" i="27"/>
  <c r="H26" i="27"/>
  <c r="D26" i="27"/>
  <c r="H25" i="27"/>
  <c r="D25" i="27"/>
  <c r="P24" i="27"/>
  <c r="L24" i="27"/>
  <c r="H24" i="27"/>
  <c r="D24" i="27"/>
  <c r="H23" i="27"/>
  <c r="D23" i="27"/>
  <c r="P22" i="27"/>
  <c r="L22" i="27"/>
  <c r="H22" i="27"/>
  <c r="D22" i="27"/>
  <c r="P21" i="27"/>
  <c r="L21" i="27"/>
  <c r="H21" i="27"/>
  <c r="D21" i="27"/>
  <c r="P20" i="27"/>
  <c r="L20" i="27"/>
  <c r="H20" i="27"/>
  <c r="D20" i="27"/>
  <c r="P19" i="27"/>
  <c r="L19" i="27"/>
  <c r="H19" i="27"/>
  <c r="D19" i="27"/>
  <c r="P17" i="27"/>
  <c r="L17" i="27"/>
  <c r="H17" i="27"/>
  <c r="D17" i="27"/>
  <c r="D16" i="27"/>
  <c r="D15" i="27"/>
  <c r="H13" i="27"/>
  <c r="D13" i="27"/>
  <c r="P12" i="27"/>
  <c r="H12" i="27"/>
  <c r="D12" i="27"/>
  <c r="P11" i="27"/>
  <c r="H11" i="27"/>
  <c r="D11" i="27"/>
  <c r="P10" i="27"/>
  <c r="H10" i="27"/>
  <c r="D10" i="27"/>
  <c r="H9" i="27"/>
  <c r="D9" i="27"/>
  <c r="P8" i="27"/>
  <c r="L8" i="27"/>
  <c r="H8" i="27"/>
  <c r="D8" i="27"/>
  <c r="O70" i="26"/>
  <c r="N70" i="26"/>
  <c r="K70" i="26"/>
  <c r="J70" i="26"/>
  <c r="G70" i="26"/>
  <c r="F70" i="26"/>
  <c r="C70" i="26"/>
  <c r="B70" i="26"/>
  <c r="P69" i="26"/>
  <c r="L69" i="26"/>
  <c r="H69" i="26"/>
  <c r="D69" i="26"/>
  <c r="P68" i="26"/>
  <c r="L68" i="26"/>
  <c r="H68" i="26"/>
  <c r="D68" i="26"/>
  <c r="P67" i="26"/>
  <c r="L67" i="26"/>
  <c r="H67" i="26"/>
  <c r="D67" i="26"/>
  <c r="P66" i="26"/>
  <c r="L66" i="26"/>
  <c r="H66" i="26"/>
  <c r="D66" i="26"/>
  <c r="P65" i="26"/>
  <c r="L65" i="26"/>
  <c r="H65" i="26"/>
  <c r="D65" i="26"/>
  <c r="P64" i="26"/>
  <c r="L64" i="26"/>
  <c r="H64" i="26"/>
  <c r="D64" i="26"/>
  <c r="P63" i="26"/>
  <c r="L63" i="26"/>
  <c r="H63" i="26"/>
  <c r="D63" i="26"/>
  <c r="P62" i="26"/>
  <c r="L62" i="26"/>
  <c r="H62" i="26"/>
  <c r="D62" i="26"/>
  <c r="P61" i="26"/>
  <c r="L61" i="26"/>
  <c r="H61" i="26"/>
  <c r="D61" i="26"/>
  <c r="P60" i="26"/>
  <c r="L60" i="26"/>
  <c r="P59" i="26"/>
  <c r="L59" i="26"/>
  <c r="H59" i="26"/>
  <c r="D59" i="26"/>
  <c r="P58" i="26"/>
  <c r="L58" i="26"/>
  <c r="H58" i="26"/>
  <c r="D58" i="26"/>
  <c r="P57" i="26"/>
  <c r="L57" i="26"/>
  <c r="H57" i="26"/>
  <c r="D57" i="26"/>
  <c r="P56" i="26"/>
  <c r="L56" i="26"/>
  <c r="H56" i="26"/>
  <c r="D56" i="26"/>
  <c r="P55" i="26"/>
  <c r="L55" i="26"/>
  <c r="H55" i="26"/>
  <c r="D55" i="26"/>
  <c r="P54" i="26"/>
  <c r="L54" i="26"/>
  <c r="H54" i="26"/>
  <c r="D54" i="26"/>
  <c r="L53" i="26"/>
  <c r="D53" i="26"/>
  <c r="P52" i="26"/>
  <c r="L52" i="26"/>
  <c r="D52" i="26"/>
  <c r="P51" i="26"/>
  <c r="L51" i="26"/>
  <c r="D51" i="26"/>
  <c r="D50" i="26"/>
  <c r="D49" i="26"/>
  <c r="D48" i="26"/>
  <c r="H47" i="26"/>
  <c r="D47" i="26"/>
  <c r="P46" i="26"/>
  <c r="P45" i="26"/>
  <c r="L45" i="26"/>
  <c r="H45" i="26"/>
  <c r="D45" i="26"/>
  <c r="P44" i="26"/>
  <c r="L44" i="26"/>
  <c r="H44" i="26"/>
  <c r="D44" i="26"/>
  <c r="P43" i="26"/>
  <c r="L43" i="26"/>
  <c r="H43" i="26"/>
  <c r="D43" i="26"/>
  <c r="H42" i="26"/>
  <c r="D42" i="26"/>
  <c r="H41" i="26"/>
  <c r="D41" i="26"/>
  <c r="P40" i="26"/>
  <c r="L40" i="26"/>
  <c r="H40" i="26"/>
  <c r="D40" i="26"/>
  <c r="P39" i="26"/>
  <c r="L39" i="26"/>
  <c r="H39" i="26"/>
  <c r="D39" i="26"/>
  <c r="O31" i="26"/>
  <c r="D82" i="26" s="1"/>
  <c r="N31" i="26"/>
  <c r="K31" i="26"/>
  <c r="D81" i="26" s="1"/>
  <c r="J31" i="26"/>
  <c r="G31" i="26"/>
  <c r="D77" i="26" s="1"/>
  <c r="F31" i="26"/>
  <c r="C31" i="26"/>
  <c r="D76" i="26" s="1"/>
  <c r="B31" i="26"/>
  <c r="P30" i="26"/>
  <c r="L30" i="26"/>
  <c r="H30" i="26"/>
  <c r="D30" i="26"/>
  <c r="P29" i="26"/>
  <c r="L29" i="26"/>
  <c r="H29" i="26"/>
  <c r="D29" i="26"/>
  <c r="P28" i="26"/>
  <c r="L28" i="26"/>
  <c r="H28" i="26"/>
  <c r="D28" i="26"/>
  <c r="L26" i="26"/>
  <c r="H26" i="26"/>
  <c r="D26" i="26"/>
  <c r="H25" i="26"/>
  <c r="D25" i="26"/>
  <c r="L24" i="26"/>
  <c r="H24" i="26"/>
  <c r="D24" i="26"/>
  <c r="H23" i="26"/>
  <c r="D23" i="26"/>
  <c r="P22" i="26"/>
  <c r="L22" i="26"/>
  <c r="H22" i="26"/>
  <c r="D22" i="26"/>
  <c r="P21" i="26"/>
  <c r="L21" i="26"/>
  <c r="H21" i="26"/>
  <c r="D21" i="26"/>
  <c r="P20" i="26"/>
  <c r="L20" i="26"/>
  <c r="H20" i="26"/>
  <c r="D20" i="26"/>
  <c r="P19" i="26"/>
  <c r="L19" i="26"/>
  <c r="H19" i="26"/>
  <c r="D19" i="26"/>
  <c r="P17" i="26"/>
  <c r="L17" i="26"/>
  <c r="H17" i="26"/>
  <c r="D17" i="26"/>
  <c r="D16" i="26"/>
  <c r="D15" i="26"/>
  <c r="H13" i="26"/>
  <c r="D13" i="26"/>
  <c r="P12" i="26"/>
  <c r="H12" i="26"/>
  <c r="D12" i="26"/>
  <c r="P11" i="26"/>
  <c r="H11" i="26"/>
  <c r="D11" i="26"/>
  <c r="P10" i="26"/>
  <c r="H10" i="26"/>
  <c r="D10" i="26"/>
  <c r="H9" i="26"/>
  <c r="D9" i="26"/>
  <c r="P8" i="26"/>
  <c r="L8" i="26"/>
  <c r="H8" i="26"/>
  <c r="D8" i="26"/>
  <c r="F76" i="27" l="1"/>
  <c r="E76" i="27"/>
  <c r="E81" i="27"/>
  <c r="F81" i="27"/>
  <c r="F82" i="27"/>
  <c r="E82" i="27"/>
  <c r="F77" i="27"/>
  <c r="E77" i="27"/>
  <c r="E81" i="26"/>
  <c r="F81" i="26"/>
  <c r="F82" i="26"/>
  <c r="E82" i="26"/>
  <c r="F76" i="26"/>
  <c r="E76" i="26"/>
  <c r="F77" i="26"/>
  <c r="E77" i="26"/>
  <c r="D31" i="27"/>
  <c r="H31" i="27"/>
  <c r="P31" i="27"/>
  <c r="H70" i="27"/>
  <c r="P70" i="27"/>
  <c r="P31" i="26"/>
  <c r="P70" i="26"/>
  <c r="H70" i="26"/>
  <c r="D31" i="26"/>
  <c r="D70" i="26"/>
  <c r="D70" i="27"/>
  <c r="L70" i="27"/>
  <c r="L70" i="26"/>
  <c r="L31" i="27"/>
  <c r="L31" i="26"/>
  <c r="H31" i="26"/>
  <c r="O70" i="25"/>
  <c r="N70" i="25"/>
  <c r="K70" i="25"/>
  <c r="J70" i="25"/>
  <c r="G70" i="25"/>
  <c r="F70" i="25"/>
  <c r="C70" i="25"/>
  <c r="B70" i="25"/>
  <c r="P69" i="25"/>
  <c r="L69" i="25"/>
  <c r="H69" i="25"/>
  <c r="D69" i="25"/>
  <c r="P68" i="25"/>
  <c r="L68" i="25"/>
  <c r="H68" i="25"/>
  <c r="D68" i="25"/>
  <c r="P67" i="25"/>
  <c r="L67" i="25"/>
  <c r="H67" i="25"/>
  <c r="D67" i="25"/>
  <c r="P66" i="25"/>
  <c r="L66" i="25"/>
  <c r="H66" i="25"/>
  <c r="D66" i="25"/>
  <c r="P65" i="25"/>
  <c r="L65" i="25"/>
  <c r="H65" i="25"/>
  <c r="D65" i="25"/>
  <c r="P64" i="25"/>
  <c r="L64" i="25"/>
  <c r="H64" i="25"/>
  <c r="D64" i="25"/>
  <c r="P63" i="25"/>
  <c r="L63" i="25"/>
  <c r="H63" i="25"/>
  <c r="D63" i="25"/>
  <c r="P62" i="25"/>
  <c r="L62" i="25"/>
  <c r="H62" i="25"/>
  <c r="D62" i="25"/>
  <c r="P61" i="25"/>
  <c r="L61" i="25"/>
  <c r="H61" i="25"/>
  <c r="D61" i="25"/>
  <c r="P60" i="25"/>
  <c r="L60" i="25"/>
  <c r="P59" i="25"/>
  <c r="L59" i="25"/>
  <c r="H59" i="25"/>
  <c r="D59" i="25"/>
  <c r="P58" i="25"/>
  <c r="L58" i="25"/>
  <c r="H58" i="25"/>
  <c r="D58" i="25"/>
  <c r="P57" i="25"/>
  <c r="L57" i="25"/>
  <c r="H57" i="25"/>
  <c r="D57" i="25"/>
  <c r="P56" i="25"/>
  <c r="L56" i="25"/>
  <c r="H56" i="25"/>
  <c r="D56" i="25"/>
  <c r="P55" i="25"/>
  <c r="L55" i="25"/>
  <c r="H55" i="25"/>
  <c r="D55" i="25"/>
  <c r="P54" i="25"/>
  <c r="L54" i="25"/>
  <c r="H54" i="25"/>
  <c r="D54" i="25"/>
  <c r="L53" i="25"/>
  <c r="D53" i="25"/>
  <c r="P52" i="25"/>
  <c r="L52" i="25"/>
  <c r="D52" i="25"/>
  <c r="P51" i="25"/>
  <c r="L51" i="25"/>
  <c r="D51" i="25"/>
  <c r="D50" i="25"/>
  <c r="D49" i="25"/>
  <c r="D48" i="25"/>
  <c r="H47" i="25"/>
  <c r="D47" i="25"/>
  <c r="P46" i="25"/>
  <c r="P45" i="25"/>
  <c r="L45" i="25"/>
  <c r="H45" i="25"/>
  <c r="D45" i="25"/>
  <c r="P44" i="25"/>
  <c r="L44" i="25"/>
  <c r="H44" i="25"/>
  <c r="D44" i="25"/>
  <c r="P43" i="25"/>
  <c r="L43" i="25"/>
  <c r="H43" i="25"/>
  <c r="D43" i="25"/>
  <c r="H42" i="25"/>
  <c r="D42" i="25"/>
  <c r="H41" i="25"/>
  <c r="D41" i="25"/>
  <c r="P40" i="25"/>
  <c r="L40" i="25"/>
  <c r="H40" i="25"/>
  <c r="D40" i="25"/>
  <c r="P39" i="25"/>
  <c r="L39" i="25"/>
  <c r="H39" i="25"/>
  <c r="D39" i="25"/>
  <c r="O31" i="25"/>
  <c r="N31" i="25"/>
  <c r="K31" i="25"/>
  <c r="D81" i="25" s="1"/>
  <c r="J31" i="25"/>
  <c r="G31" i="25"/>
  <c r="D77" i="25" s="1"/>
  <c r="F31" i="25"/>
  <c r="C31" i="25"/>
  <c r="D76" i="25" s="1"/>
  <c r="B31" i="25"/>
  <c r="P30" i="25"/>
  <c r="L30" i="25"/>
  <c r="H30" i="25"/>
  <c r="D30" i="25"/>
  <c r="P29" i="25"/>
  <c r="L29" i="25"/>
  <c r="H29" i="25"/>
  <c r="D29" i="25"/>
  <c r="P28" i="25"/>
  <c r="L28" i="25"/>
  <c r="H28" i="25"/>
  <c r="D28" i="25"/>
  <c r="L26" i="25"/>
  <c r="H26" i="25"/>
  <c r="D26" i="25"/>
  <c r="H25" i="25"/>
  <c r="D25" i="25"/>
  <c r="L24" i="25"/>
  <c r="H24" i="25"/>
  <c r="D24" i="25"/>
  <c r="H23" i="25"/>
  <c r="D23" i="25"/>
  <c r="P22" i="25"/>
  <c r="L22" i="25"/>
  <c r="H22" i="25"/>
  <c r="D22" i="25"/>
  <c r="P21" i="25"/>
  <c r="L21" i="25"/>
  <c r="H21" i="25"/>
  <c r="D21" i="25"/>
  <c r="P20" i="25"/>
  <c r="L20" i="25"/>
  <c r="H20" i="25"/>
  <c r="D20" i="25"/>
  <c r="P19" i="25"/>
  <c r="L19" i="25"/>
  <c r="H19" i="25"/>
  <c r="D19" i="25"/>
  <c r="P17" i="25"/>
  <c r="L17" i="25"/>
  <c r="H17" i="25"/>
  <c r="D17" i="25"/>
  <c r="D16" i="25"/>
  <c r="D15" i="25"/>
  <c r="H13" i="25"/>
  <c r="D13" i="25"/>
  <c r="P12" i="25"/>
  <c r="L12" i="25"/>
  <c r="H12" i="25"/>
  <c r="D12" i="25"/>
  <c r="P11" i="25"/>
  <c r="L11" i="25"/>
  <c r="H11" i="25"/>
  <c r="D11" i="25"/>
  <c r="P10" i="25"/>
  <c r="L10" i="25"/>
  <c r="H10" i="25"/>
  <c r="D10" i="25"/>
  <c r="H9" i="25"/>
  <c r="D9" i="25"/>
  <c r="P8" i="25"/>
  <c r="L8" i="25"/>
  <c r="H8" i="25"/>
  <c r="D8" i="25"/>
  <c r="D23" i="20"/>
  <c r="D48" i="21"/>
  <c r="D49" i="21"/>
  <c r="D50" i="21"/>
  <c r="D51" i="21"/>
  <c r="D52" i="21"/>
  <c r="D53" i="21"/>
  <c r="D15" i="21"/>
  <c r="D16" i="21"/>
  <c r="O70" i="21"/>
  <c r="N70" i="21"/>
  <c r="P69" i="21"/>
  <c r="P68" i="21"/>
  <c r="P67" i="21"/>
  <c r="P66" i="21"/>
  <c r="P65" i="21"/>
  <c r="P64" i="21"/>
  <c r="P63" i="21"/>
  <c r="P62" i="21"/>
  <c r="P61" i="21"/>
  <c r="P60" i="21"/>
  <c r="P59" i="21"/>
  <c r="P58" i="21"/>
  <c r="P57" i="21"/>
  <c r="P56" i="21"/>
  <c r="P55" i="21"/>
  <c r="P54" i="21"/>
  <c r="P52" i="21"/>
  <c r="P51" i="21"/>
  <c r="P46" i="21"/>
  <c r="P45" i="21"/>
  <c r="P44" i="21"/>
  <c r="P43" i="21"/>
  <c r="P40" i="21"/>
  <c r="P39" i="21"/>
  <c r="O31" i="21"/>
  <c r="D82" i="21" s="1"/>
  <c r="N31" i="21"/>
  <c r="P30" i="21"/>
  <c r="P29" i="21"/>
  <c r="P28" i="21"/>
  <c r="P22" i="21"/>
  <c r="P21" i="21"/>
  <c r="P20" i="21"/>
  <c r="P19" i="21"/>
  <c r="P17" i="21"/>
  <c r="P12" i="21"/>
  <c r="P11" i="21"/>
  <c r="P10" i="21"/>
  <c r="P8" i="21"/>
  <c r="H53" i="20"/>
  <c r="H47" i="20"/>
  <c r="H41" i="20"/>
  <c r="H42" i="20"/>
  <c r="H23" i="20"/>
  <c r="H13" i="20"/>
  <c r="F82" i="21" l="1"/>
  <c r="E82" i="21"/>
  <c r="F76" i="25"/>
  <c r="E76" i="25"/>
  <c r="F81" i="25"/>
  <c r="E81" i="25"/>
  <c r="F77" i="25"/>
  <c r="E77" i="25"/>
  <c r="D82" i="25"/>
  <c r="H31" i="25"/>
  <c r="L31" i="25"/>
  <c r="P31" i="25"/>
  <c r="D70" i="25"/>
  <c r="D31" i="25"/>
  <c r="H70" i="25"/>
  <c r="L70" i="25"/>
  <c r="P70" i="21"/>
  <c r="P70" i="25"/>
  <c r="P31" i="21"/>
  <c r="E82" i="25" l="1"/>
  <c r="F82" i="25"/>
  <c r="L25" i="20"/>
  <c r="P22" i="20"/>
  <c r="P9" i="20" l="1"/>
  <c r="D13" i="20" l="1"/>
  <c r="O70" i="20"/>
  <c r="N70" i="20"/>
  <c r="P69" i="20"/>
  <c r="P68" i="20"/>
  <c r="P67" i="20"/>
  <c r="P66" i="20"/>
  <c r="P65" i="20"/>
  <c r="P64" i="20"/>
  <c r="P63" i="20"/>
  <c r="P62" i="20"/>
  <c r="P61" i="20"/>
  <c r="P60" i="20"/>
  <c r="P59" i="20"/>
  <c r="P58" i="20"/>
  <c r="P57" i="20"/>
  <c r="P56" i="20"/>
  <c r="P55" i="20"/>
  <c r="P54" i="20"/>
  <c r="P52" i="20"/>
  <c r="P51" i="20"/>
  <c r="P50" i="20"/>
  <c r="P49" i="20"/>
  <c r="P48" i="20"/>
  <c r="P46" i="20"/>
  <c r="P45" i="20"/>
  <c r="P44" i="20"/>
  <c r="P43" i="20"/>
  <c r="P40" i="20"/>
  <c r="P39" i="20"/>
  <c r="O31" i="20"/>
  <c r="D82" i="20" s="1"/>
  <c r="P30" i="20"/>
  <c r="P29" i="20"/>
  <c r="P28" i="20"/>
  <c r="P21" i="20"/>
  <c r="P20" i="20"/>
  <c r="P19" i="20"/>
  <c r="P17" i="20"/>
  <c r="P16" i="20"/>
  <c r="P15" i="20"/>
  <c r="P12" i="20"/>
  <c r="P11" i="20"/>
  <c r="P10" i="20"/>
  <c r="P8" i="20"/>
  <c r="E82" i="20" l="1"/>
  <c r="F82" i="20"/>
  <c r="P31" i="20"/>
  <c r="P70" i="20"/>
  <c r="L40" i="21" l="1"/>
  <c r="L43" i="21"/>
  <c r="L44" i="21"/>
  <c r="L45" i="21"/>
  <c r="L51" i="21"/>
  <c r="L52" i="21"/>
  <c r="L53" i="21"/>
  <c r="L54" i="21"/>
  <c r="L55" i="21"/>
  <c r="L56" i="21"/>
  <c r="L57" i="21"/>
  <c r="L58" i="21"/>
  <c r="L59" i="21"/>
  <c r="L60" i="21"/>
  <c r="L61" i="21"/>
  <c r="L62" i="21"/>
  <c r="L63" i="21"/>
  <c r="L64" i="21"/>
  <c r="L65" i="21"/>
  <c r="L66" i="21"/>
  <c r="L67" i="21"/>
  <c r="L68" i="21"/>
  <c r="L69" i="21"/>
  <c r="L39" i="21"/>
  <c r="L10" i="21"/>
  <c r="L11" i="21"/>
  <c r="L12" i="21"/>
  <c r="L17" i="21"/>
  <c r="L19" i="21"/>
  <c r="L20" i="21"/>
  <c r="L21" i="21"/>
  <c r="L22" i="21"/>
  <c r="L24" i="21"/>
  <c r="L26" i="21"/>
  <c r="L28" i="21"/>
  <c r="L29" i="21"/>
  <c r="L30" i="21"/>
  <c r="L8" i="21"/>
  <c r="L40" i="20"/>
  <c r="L48" i="20"/>
  <c r="L49" i="20"/>
  <c r="L50" i="20"/>
  <c r="L51" i="20"/>
  <c r="L52" i="20"/>
  <c r="L55" i="20"/>
  <c r="L56" i="20"/>
  <c r="L57" i="20"/>
  <c r="L58" i="20"/>
  <c r="L59" i="20"/>
  <c r="L60" i="20"/>
  <c r="L61" i="20"/>
  <c r="L62" i="20"/>
  <c r="L63" i="20"/>
  <c r="L64" i="20"/>
  <c r="L65" i="20"/>
  <c r="L66" i="20"/>
  <c r="L67" i="20"/>
  <c r="L68" i="20"/>
  <c r="L69" i="20"/>
  <c r="L39" i="20"/>
  <c r="L24" i="20" l="1"/>
  <c r="L26" i="20"/>
  <c r="L28" i="20"/>
  <c r="L29" i="20"/>
  <c r="L30" i="20"/>
  <c r="L8" i="20"/>
  <c r="F70" i="21" l="1"/>
  <c r="H25" i="21"/>
  <c r="H9" i="21"/>
  <c r="D25" i="21"/>
  <c r="D9" i="21"/>
  <c r="H25" i="20"/>
  <c r="H9" i="20"/>
  <c r="D9" i="20"/>
  <c r="D25" i="20"/>
  <c r="L70" i="21" l="1"/>
  <c r="H40" i="21"/>
  <c r="H41" i="21"/>
  <c r="H42" i="21"/>
  <c r="H43" i="21"/>
  <c r="H44" i="21"/>
  <c r="H45" i="21"/>
  <c r="H47" i="21"/>
  <c r="H54" i="21"/>
  <c r="H55" i="21"/>
  <c r="H56" i="21"/>
  <c r="H57" i="21"/>
  <c r="H58" i="21"/>
  <c r="H59" i="21"/>
  <c r="H61" i="21"/>
  <c r="H62" i="21"/>
  <c r="H63" i="21"/>
  <c r="H64" i="21"/>
  <c r="H65" i="21"/>
  <c r="H66" i="21"/>
  <c r="H67" i="21"/>
  <c r="H68" i="21"/>
  <c r="H69" i="21"/>
  <c r="H39" i="21"/>
  <c r="D41" i="21"/>
  <c r="D42" i="21"/>
  <c r="D43" i="21"/>
  <c r="D44" i="21"/>
  <c r="D45" i="21"/>
  <c r="D47" i="21"/>
  <c r="D54" i="21"/>
  <c r="D55" i="21"/>
  <c r="D56" i="21"/>
  <c r="D57" i="21"/>
  <c r="D58" i="21"/>
  <c r="D59" i="21"/>
  <c r="D61" i="21"/>
  <c r="D62" i="21"/>
  <c r="D63" i="21"/>
  <c r="D64" i="21"/>
  <c r="D65" i="21"/>
  <c r="D66" i="21"/>
  <c r="D67" i="21"/>
  <c r="D68" i="21"/>
  <c r="D69" i="21"/>
  <c r="D40" i="21"/>
  <c r="D39" i="21"/>
  <c r="H10" i="21"/>
  <c r="H11" i="21"/>
  <c r="H12" i="21"/>
  <c r="H13" i="21"/>
  <c r="H17" i="21"/>
  <c r="H19" i="21"/>
  <c r="H20" i="21"/>
  <c r="H21" i="21"/>
  <c r="H22" i="21"/>
  <c r="H23" i="21"/>
  <c r="H24" i="21"/>
  <c r="H26" i="21"/>
  <c r="H28" i="21"/>
  <c r="H29" i="21"/>
  <c r="H30" i="21"/>
  <c r="H8" i="21"/>
  <c r="D11" i="21"/>
  <c r="D12" i="21"/>
  <c r="D13" i="21"/>
  <c r="D17" i="21"/>
  <c r="D19" i="21"/>
  <c r="D20" i="21"/>
  <c r="D21" i="21"/>
  <c r="D22" i="21"/>
  <c r="D23" i="21"/>
  <c r="D24" i="21"/>
  <c r="D26" i="21"/>
  <c r="D28" i="21"/>
  <c r="D29" i="21"/>
  <c r="D30" i="21"/>
  <c r="D10" i="21"/>
  <c r="D8" i="21"/>
  <c r="L70" i="20"/>
  <c r="H40" i="20"/>
  <c r="H43" i="20"/>
  <c r="H44" i="20"/>
  <c r="H45" i="20"/>
  <c r="H48" i="20"/>
  <c r="H49" i="20"/>
  <c r="H50" i="20"/>
  <c r="H51" i="20"/>
  <c r="H52" i="20"/>
  <c r="H54" i="20"/>
  <c r="H55" i="20"/>
  <c r="H56" i="20"/>
  <c r="H57" i="20"/>
  <c r="H58" i="20"/>
  <c r="H59" i="20"/>
  <c r="H61" i="20"/>
  <c r="H62" i="20"/>
  <c r="H63" i="20"/>
  <c r="H64" i="20"/>
  <c r="H65" i="20"/>
  <c r="H66" i="20"/>
  <c r="H67" i="20"/>
  <c r="H68" i="20"/>
  <c r="H69" i="20"/>
  <c r="H39" i="20"/>
  <c r="D40" i="20"/>
  <c r="D43" i="20"/>
  <c r="D44" i="20"/>
  <c r="D45" i="20"/>
  <c r="D48" i="20"/>
  <c r="D49" i="20"/>
  <c r="D50" i="20"/>
  <c r="D51" i="20"/>
  <c r="D52" i="20"/>
  <c r="D54" i="20"/>
  <c r="D55" i="20"/>
  <c r="D56" i="20"/>
  <c r="D57" i="20"/>
  <c r="D58" i="20"/>
  <c r="D59" i="20"/>
  <c r="D61" i="20"/>
  <c r="D62" i="20"/>
  <c r="D63" i="20"/>
  <c r="D64" i="20"/>
  <c r="D65" i="20"/>
  <c r="D66" i="20"/>
  <c r="D67" i="20"/>
  <c r="D68" i="20"/>
  <c r="D69" i="20"/>
  <c r="D39" i="20"/>
  <c r="H10" i="20"/>
  <c r="H11" i="20"/>
  <c r="H12" i="20"/>
  <c r="H15" i="20"/>
  <c r="H16" i="20"/>
  <c r="H17" i="20"/>
  <c r="H19" i="20"/>
  <c r="H20" i="20"/>
  <c r="H21" i="20"/>
  <c r="H22" i="20"/>
  <c r="H24" i="20"/>
  <c r="H26" i="20"/>
  <c r="H28" i="20"/>
  <c r="H29" i="20"/>
  <c r="H30" i="20"/>
  <c r="H8" i="20"/>
  <c r="D31" i="21" l="1"/>
  <c r="H31" i="21"/>
  <c r="L31" i="21"/>
  <c r="H70" i="21"/>
  <c r="D70" i="21"/>
  <c r="D70" i="20"/>
  <c r="L31" i="20"/>
  <c r="H31" i="20"/>
  <c r="D10" i="20" l="1"/>
  <c r="D11" i="20"/>
  <c r="D12" i="20"/>
  <c r="D15" i="20"/>
  <c r="D16" i="20"/>
  <c r="D17" i="20"/>
  <c r="D19" i="20"/>
  <c r="D20" i="20"/>
  <c r="D21" i="20"/>
  <c r="D22" i="20"/>
  <c r="D24" i="20"/>
  <c r="D26" i="20"/>
  <c r="D28" i="20"/>
  <c r="D29" i="20"/>
  <c r="D30" i="20"/>
  <c r="D8" i="20" l="1"/>
  <c r="D31" i="20" s="1"/>
  <c r="K31" i="21" l="1"/>
  <c r="D81" i="21" s="1"/>
  <c r="K70" i="21"/>
  <c r="J70" i="21"/>
  <c r="J31" i="21"/>
  <c r="K31" i="20"/>
  <c r="D81" i="20" s="1"/>
  <c r="J31" i="20"/>
  <c r="J70" i="20"/>
  <c r="K70" i="20"/>
  <c r="F81" i="21" l="1"/>
  <c r="E81" i="21"/>
  <c r="F81" i="20"/>
  <c r="E81" i="20"/>
  <c r="G70" i="21"/>
  <c r="G31" i="21"/>
  <c r="D77" i="21" s="1"/>
  <c r="F77" i="21" l="1"/>
  <c r="E77" i="21"/>
  <c r="C31" i="21"/>
  <c r="D76" i="21" s="1"/>
  <c r="B70" i="21"/>
  <c r="B31" i="21"/>
  <c r="C70" i="20"/>
  <c r="B70" i="20"/>
  <c r="C31" i="20"/>
  <c r="D76" i="20" s="1"/>
  <c r="B31" i="20"/>
  <c r="F76" i="21" l="1"/>
  <c r="E76" i="21"/>
  <c r="E76" i="20"/>
  <c r="F76" i="20"/>
  <c r="F31" i="20"/>
  <c r="G31" i="20"/>
  <c r="D77" i="20" s="1"/>
  <c r="F70" i="20"/>
  <c r="G70" i="20"/>
  <c r="F77" i="20" l="1"/>
  <c r="E77" i="20"/>
  <c r="H70" i="20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45" i="6"/>
  <c r="F33" i="6"/>
  <c r="F34" i="6"/>
  <c r="F35" i="6"/>
  <c r="F36" i="6"/>
  <c r="F37" i="6"/>
  <c r="F38" i="6"/>
  <c r="F39" i="6"/>
  <c r="F40" i="6"/>
  <c r="F41" i="6"/>
  <c r="F32" i="6"/>
  <c r="E33" i="6"/>
  <c r="E34" i="6"/>
  <c r="E35" i="6"/>
  <c r="E36" i="6"/>
  <c r="E37" i="6"/>
  <c r="E38" i="6"/>
  <c r="E39" i="6"/>
  <c r="E40" i="6"/>
  <c r="E41" i="6"/>
  <c r="E32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45" i="6"/>
  <c r="D33" i="6"/>
  <c r="D34" i="6"/>
  <c r="D35" i="6"/>
  <c r="D36" i="6"/>
  <c r="D37" i="6"/>
  <c r="D38" i="6"/>
  <c r="D39" i="6"/>
  <c r="D40" i="6"/>
  <c r="D41" i="6"/>
  <c r="D32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45" i="6"/>
  <c r="C33" i="6"/>
  <c r="C34" i="6"/>
  <c r="C35" i="6"/>
  <c r="C36" i="6"/>
  <c r="C37" i="6"/>
  <c r="C38" i="6"/>
  <c r="C39" i="6"/>
  <c r="C40" i="6"/>
  <c r="C41" i="6"/>
  <c r="C32" i="6"/>
  <c r="K29" i="6"/>
  <c r="AI28" i="6"/>
  <c r="AH29" i="6" s="1"/>
  <c r="AF28" i="6"/>
  <c r="AC28" i="6"/>
  <c r="AC29" i="6"/>
  <c r="Z28" i="6"/>
  <c r="Z29" i="6" s="1"/>
  <c r="W28" i="6"/>
  <c r="W29" i="6"/>
  <c r="T28" i="6"/>
  <c r="T29" i="6" s="1"/>
  <c r="Q28" i="6"/>
  <c r="Q29" i="6"/>
  <c r="N28" i="6"/>
  <c r="N29" i="6" s="1"/>
  <c r="H28" i="6"/>
  <c r="H29" i="6"/>
  <c r="E28" i="6"/>
  <c r="E29" i="6" s="1"/>
  <c r="B28" i="6"/>
  <c r="B29" i="6" s="1"/>
  <c r="AL27" i="6"/>
  <c r="AK27" i="6"/>
  <c r="AH27" i="6"/>
  <c r="AB27" i="6"/>
  <c r="V27" i="6"/>
  <c r="G27" i="6"/>
  <c r="D27" i="6"/>
  <c r="AL26" i="6"/>
  <c r="AK26" i="6"/>
  <c r="AH26" i="6"/>
  <c r="AE26" i="6"/>
  <c r="Y26" i="6"/>
  <c r="S26" i="6"/>
  <c r="AM26" i="6" s="1"/>
  <c r="P26" i="6"/>
  <c r="M26" i="6"/>
  <c r="AL25" i="6"/>
  <c r="AB25" i="6"/>
  <c r="D25" i="6"/>
  <c r="AL24" i="6"/>
  <c r="AK24" i="6"/>
  <c r="AH24" i="6"/>
  <c r="Y24" i="6"/>
  <c r="V24" i="6"/>
  <c r="M24" i="6"/>
  <c r="J24" i="6"/>
  <c r="G24" i="6"/>
  <c r="D24" i="6"/>
  <c r="AM24" i="6" s="1"/>
  <c r="AL23" i="6"/>
  <c r="AB23" i="6"/>
  <c r="D23" i="6"/>
  <c r="AL22" i="6"/>
  <c r="G22" i="6"/>
  <c r="D22" i="6"/>
  <c r="AM22" i="6" s="1"/>
  <c r="AL21" i="6"/>
  <c r="AK21" i="6"/>
  <c r="AH21" i="6"/>
  <c r="AE21" i="6"/>
  <c r="Y21" i="6"/>
  <c r="M21" i="6"/>
  <c r="M28" i="6" s="1"/>
  <c r="G21" i="6"/>
  <c r="D21" i="6"/>
  <c r="AL20" i="6"/>
  <c r="D20" i="6"/>
  <c r="AM20" i="6" s="1"/>
  <c r="AL19" i="6"/>
  <c r="AK19" i="6"/>
  <c r="AH19" i="6"/>
  <c r="Y19" i="6"/>
  <c r="J19" i="6"/>
  <c r="G19" i="6"/>
  <c r="D19" i="6"/>
  <c r="AL18" i="6"/>
  <c r="D18" i="6"/>
  <c r="AM18" i="6" s="1"/>
  <c r="AL17" i="6"/>
  <c r="D17" i="6"/>
  <c r="AM17" i="6" s="1"/>
  <c r="AL16" i="6"/>
  <c r="AK16" i="6"/>
  <c r="AH16" i="6"/>
  <c r="V16" i="6"/>
  <c r="S16" i="6"/>
  <c r="D16" i="6"/>
  <c r="AM15" i="6"/>
  <c r="AL15" i="6"/>
  <c r="D15" i="6"/>
  <c r="AL14" i="6"/>
  <c r="AK14" i="6"/>
  <c r="AE14" i="6"/>
  <c r="Y14" i="6"/>
  <c r="S14" i="6"/>
  <c r="P14" i="6"/>
  <c r="J14" i="6"/>
  <c r="G14" i="6"/>
  <c r="D14" i="6"/>
  <c r="AL13" i="6"/>
  <c r="Y13" i="6"/>
  <c r="P13" i="6"/>
  <c r="D13" i="6"/>
  <c r="AL12" i="6"/>
  <c r="AK12" i="6"/>
  <c r="AH12" i="6"/>
  <c r="Y12" i="6"/>
  <c r="G12" i="6"/>
  <c r="D12" i="6"/>
  <c r="AL11" i="6"/>
  <c r="AK11" i="6"/>
  <c r="AH11" i="6"/>
  <c r="AE11" i="6"/>
  <c r="Y11" i="6"/>
  <c r="V11" i="6"/>
  <c r="S11" i="6"/>
  <c r="P11" i="6"/>
  <c r="J11" i="6"/>
  <c r="G11" i="6"/>
  <c r="G28" i="6" s="1"/>
  <c r="D11" i="6"/>
  <c r="AM11" i="6" s="1"/>
  <c r="AL10" i="6"/>
  <c r="AE10" i="6"/>
  <c r="AE28" i="6" s="1"/>
  <c r="Y10" i="6"/>
  <c r="P10" i="6"/>
  <c r="AM10" i="6" s="1"/>
  <c r="AL9" i="6"/>
  <c r="AK9" i="6"/>
  <c r="AH9" i="6"/>
  <c r="AH28" i="6" s="1"/>
  <c r="AL8" i="6"/>
  <c r="AK8" i="6"/>
  <c r="AH8" i="6"/>
  <c r="P8" i="6"/>
  <c r="AM8" i="6" s="1"/>
  <c r="G8" i="6"/>
  <c r="D8" i="6"/>
  <c r="AL7" i="6"/>
  <c r="AK7" i="6"/>
  <c r="AH7" i="6"/>
  <c r="Y7" i="6"/>
  <c r="V7" i="6"/>
  <c r="D7" i="6"/>
  <c r="AL6" i="6"/>
  <c r="D6" i="6"/>
  <c r="AM6" i="6" s="1"/>
  <c r="AL5" i="6"/>
  <c r="AK5" i="6"/>
  <c r="V5" i="6"/>
  <c r="D5" i="6"/>
  <c r="AL4" i="6"/>
  <c r="Y4" i="6"/>
  <c r="Y28" i="6" s="1"/>
  <c r="S4" i="6"/>
  <c r="AL3" i="6"/>
  <c r="AK3" i="6"/>
  <c r="V3" i="6"/>
  <c r="V28" i="6" s="1"/>
  <c r="AB28" i="6"/>
  <c r="AM12" i="6"/>
  <c r="AM13" i="6"/>
  <c r="AM23" i="6"/>
  <c r="AM25" i="6"/>
  <c r="D29" i="6"/>
  <c r="AF29" i="6"/>
  <c r="F29" i="6" l="1"/>
  <c r="AM4" i="6"/>
  <c r="D28" i="6"/>
  <c r="AM19" i="6"/>
  <c r="AM21" i="6"/>
  <c r="AM7" i="6"/>
  <c r="AL28" i="6"/>
  <c r="S28" i="6"/>
  <c r="AM27" i="6"/>
  <c r="AI29" i="6"/>
  <c r="AJ29" i="6" s="1"/>
  <c r="AK28" i="6"/>
  <c r="AM14" i="6"/>
  <c r="AM16" i="6"/>
  <c r="P28" i="6"/>
  <c r="AM3" i="6"/>
  <c r="AM9" i="6"/>
  <c r="J28" i="6"/>
  <c r="AM5" i="6"/>
  <c r="AM28" i="6" l="1"/>
</calcChain>
</file>

<file path=xl/sharedStrings.xml><?xml version="1.0" encoding="utf-8"?>
<sst xmlns="http://schemas.openxmlformats.org/spreadsheetml/2006/main" count="807" uniqueCount="187">
  <si>
    <t>Press</t>
  </si>
  <si>
    <t>OSO</t>
  </si>
  <si>
    <t>FSO</t>
  </si>
  <si>
    <t>CSO</t>
  </si>
  <si>
    <t>HKSO</t>
  </si>
  <si>
    <t>FLASO</t>
  </si>
  <si>
    <t>CALSO</t>
  </si>
  <si>
    <t>ESO</t>
  </si>
  <si>
    <t>PPSO</t>
  </si>
  <si>
    <t>MSO</t>
  </si>
  <si>
    <t>CHICAGO</t>
  </si>
  <si>
    <t>TOTAL</t>
  </si>
  <si>
    <t>Module</t>
  </si>
  <si>
    <t>Anthropology</t>
  </si>
  <si>
    <t>Archaeology</t>
  </si>
  <si>
    <t>Biology</t>
  </si>
  <si>
    <t>Business and Management</t>
  </si>
  <si>
    <t>Classical Studies</t>
  </si>
  <si>
    <t>Economics and Finance</t>
  </si>
  <si>
    <t>Education</t>
  </si>
  <si>
    <t>Film, Television, &amp; Radio</t>
  </si>
  <si>
    <t>History</t>
  </si>
  <si>
    <t>Law</t>
  </si>
  <si>
    <t>Linguistics</t>
  </si>
  <si>
    <t>Literature</t>
  </si>
  <si>
    <t>Mathematics</t>
  </si>
  <si>
    <t>Music</t>
  </si>
  <si>
    <t>Neuroscience</t>
  </si>
  <si>
    <t>Palliative Care</t>
  </si>
  <si>
    <t>Philosophy</t>
  </si>
  <si>
    <t>Physics</t>
  </si>
  <si>
    <t>Political Science</t>
  </si>
  <si>
    <t>Psychology</t>
  </si>
  <si>
    <t>Public Health &amp; Epidemiology</t>
  </si>
  <si>
    <t>Religion</t>
  </si>
  <si>
    <t>Social Work</t>
  </si>
  <si>
    <t>Society &amp; Culture</t>
  </si>
  <si>
    <t>Sociology</t>
  </si>
  <si>
    <t>OSO India</t>
  </si>
  <si>
    <t>MODULES</t>
  </si>
  <si>
    <t>Frontlist titles added in 2012</t>
  </si>
  <si>
    <t>Average Price per Title</t>
  </si>
  <si>
    <t>Total Module Price</t>
  </si>
  <si>
    <t>2013 Titles</t>
  </si>
  <si>
    <t>FL Titles to be added in 2013</t>
  </si>
  <si>
    <t>Average Price per FL Title</t>
  </si>
  <si>
    <t>BL Titles to be added in 2013</t>
  </si>
  <si>
    <t>Average Price per BL Title</t>
  </si>
  <si>
    <t>Number of Titles (per module)</t>
  </si>
  <si>
    <t>Average price per Title</t>
  </si>
  <si>
    <t>Policy Press</t>
  </si>
  <si>
    <t>Oxford University Press</t>
  </si>
  <si>
    <t>The American University in Cairo Press</t>
  </si>
  <si>
    <t>University of California Press</t>
  </si>
  <si>
    <t>Edinburgh University Press</t>
  </si>
  <si>
    <t>University Press of Florida</t>
  </si>
  <si>
    <t>Fordham University Press</t>
  </si>
  <si>
    <t>Hong Kong University Press</t>
  </si>
  <si>
    <t>The University Press of Kentucky</t>
  </si>
  <si>
    <t>Manchester University Press</t>
  </si>
  <si>
    <t>The University of Chicago Press</t>
  </si>
  <si>
    <t>Oxford</t>
  </si>
  <si>
    <t>Fordham</t>
  </si>
  <si>
    <t>Cairo</t>
  </si>
  <si>
    <t>Hong Kong</t>
  </si>
  <si>
    <t>Florida</t>
  </si>
  <si>
    <t>Kentucky</t>
  </si>
  <si>
    <t>Edinburgh</t>
  </si>
  <si>
    <t>California</t>
  </si>
  <si>
    <t>Manchester</t>
  </si>
  <si>
    <t>Chicago</t>
  </si>
  <si>
    <t>Pick Your Collections by Press</t>
  </si>
  <si>
    <t>Purchase Annual Complete Collections - All Presses and All Subjects</t>
  </si>
  <si>
    <t>Level A List Price</t>
  </si>
  <si>
    <t>University Press Scholarship Online - Level B    (4-Year colleges with FTEs of 5001-15,000; 2-Year colleges with FTEs of 10,000+)</t>
  </si>
  <si>
    <t>Level B List Price</t>
  </si>
  <si>
    <t>Pricing Tiers</t>
  </si>
  <si>
    <t>Level A</t>
  </si>
  <si>
    <t>Level B</t>
  </si>
  <si>
    <t>Level C</t>
  </si>
  <si>
    <t>Level D</t>
  </si>
  <si>
    <t>Level E</t>
  </si>
  <si>
    <t>2-Year colleges with FTEs of 1-10,000</t>
  </si>
  <si>
    <t>4-Year colleges with FTEs of 1-5,000</t>
  </si>
  <si>
    <t>2-Year colleges with FTEs of 10,000+</t>
  </si>
  <si>
    <t>4-Year colleges with FTEs of 5001-15,000</t>
  </si>
  <si>
    <t>4-Year colleges with FTEs of 15,001-25,000</t>
  </si>
  <si>
    <t>4-Year colleges with FTEs of 25,001-35,000</t>
  </si>
  <si>
    <t>4-Year colleges with FTEs of 35,000+</t>
  </si>
  <si>
    <t>Level C List Price</t>
  </si>
  <si>
    <t>University Press Scholarship Online - Level D    (4-Year colleges with FTEs of 25,001-35,000)</t>
  </si>
  <si>
    <t>Level D List Price</t>
  </si>
  <si>
    <t>Level E List Price</t>
  </si>
  <si>
    <t>University Press Scholarship Online - Level C    (4-Year colleges with FTEs of 15,000-25,000)</t>
  </si>
  <si>
    <t>University Press Scholarship Online - Level E    (4-Year colleges with FTEs of 35,001+)</t>
  </si>
  <si>
    <t>Computer Science</t>
  </si>
  <si>
    <t>Environmental Science</t>
  </si>
  <si>
    <t>Liverpool</t>
  </si>
  <si>
    <t>Mississippi</t>
  </si>
  <si>
    <t>Information Science</t>
  </si>
  <si>
    <t>MIT</t>
  </si>
  <si>
    <t>Stanford</t>
  </si>
  <si>
    <t>Yale</t>
  </si>
  <si>
    <t>Discount</t>
  </si>
  <si>
    <t>Pick Your Collections by Subject</t>
  </si>
  <si>
    <t>Title Count 2014</t>
  </si>
  <si>
    <t>Liverpool University Press</t>
  </si>
  <si>
    <t>University of Mississippi Press</t>
  </si>
  <si>
    <t>MIT University Press</t>
  </si>
  <si>
    <t>Stanford University Press</t>
  </si>
  <si>
    <t>Yale University Press</t>
  </si>
  <si>
    <t>Complete 2014 Collection</t>
  </si>
  <si>
    <t>University Press Scholarship Online - Level A    (4-Year colleges with FTEs of 1-5,000; 2-Year colleges with FTEs of 1-10,000; K-12 Libraries)</t>
  </si>
  <si>
    <t>Title Count 2015</t>
  </si>
  <si>
    <t>North Carolina</t>
  </si>
  <si>
    <t>British Academy</t>
  </si>
  <si>
    <t>British Academy Press</t>
  </si>
  <si>
    <t>University of North Carolina Press</t>
  </si>
  <si>
    <t>Complete 2015 Collection</t>
  </si>
  <si>
    <t>Minnesota</t>
  </si>
  <si>
    <t>Columbia</t>
  </si>
  <si>
    <t>Architecture</t>
  </si>
  <si>
    <t>Art</t>
  </si>
  <si>
    <t>Earth Sciences and Geography</t>
  </si>
  <si>
    <t xml:space="preserve">2016 and 2015 Uploads (Pick Your Press or Pick your Subject) </t>
  </si>
  <si>
    <t xml:space="preserve">2014 and 2013 Uploads (Pick Your Press or Pick your Subject) </t>
  </si>
  <si>
    <t>Full 2016 or 2015 Uploads (all presses, all subjects)</t>
  </si>
  <si>
    <t>Full 2014 or 2013 Uploads (all presses, all subjects)</t>
  </si>
  <si>
    <t>Complete 2016 Collection</t>
  </si>
  <si>
    <t>Columbia University Press</t>
  </si>
  <si>
    <t>The University of Minnesota Press</t>
  </si>
  <si>
    <t>Title Count 2016</t>
  </si>
  <si>
    <t>2015 Uploads (New Launches, January, May, and September 2015)</t>
  </si>
  <si>
    <t>2014 Uploads (New Launches, January, May, September 2014)</t>
  </si>
  <si>
    <t>NYU</t>
  </si>
  <si>
    <t>Cornell</t>
  </si>
  <si>
    <t>31 Subjects</t>
  </si>
  <si>
    <t>*New Partner Press</t>
  </si>
  <si>
    <t>30% Discount</t>
  </si>
  <si>
    <t>25% Discount</t>
  </si>
  <si>
    <t>35% Discount</t>
  </si>
  <si>
    <t>2016 Uploads (New Launches, January, May, and September 2016)</t>
  </si>
  <si>
    <t>Purchase Complete Collections - All Presses and All Subjects</t>
  </si>
  <si>
    <t>Hawai'i</t>
  </si>
  <si>
    <t>23 Participating Publishers as of 11/2016</t>
  </si>
  <si>
    <t xml:space="preserve">Libraries can purchase any combination of 23 publishers or </t>
  </si>
  <si>
    <t>31 subjects,  by year of online release, from 2014 through 2017.</t>
  </si>
  <si>
    <t>(complete 2014 collection pricing in row 83)</t>
  </si>
  <si>
    <t>(complete 2015 collection pricing in row 82)</t>
  </si>
  <si>
    <t>2015 Uploads (New Launches, January, May, September 2015)</t>
  </si>
  <si>
    <t>(complete 2016 collection pricing in row 77)</t>
  </si>
  <si>
    <t>University of Hawai'i Press*</t>
  </si>
  <si>
    <t>Cornell University Press</t>
  </si>
  <si>
    <t>New York University Press</t>
  </si>
  <si>
    <t>2017 Uploads (New Launches, January, May, and September 2017)</t>
  </si>
  <si>
    <t>Title Count 2017</t>
  </si>
  <si>
    <t>(complete 2017 collection pricing in row 76)</t>
  </si>
  <si>
    <t>2017 Uploads (New Launches, January, May, and September 2016)</t>
  </si>
  <si>
    <t>Complete 2017 Collection</t>
  </si>
  <si>
    <t>2017 Uploads (January, May, and September 2017)</t>
  </si>
  <si>
    <t>LYRASIS DISCOUNT OFFERS</t>
  </si>
  <si>
    <t>30% Discount (Order by 12/15/2016)</t>
  </si>
  <si>
    <t>35% Discount (Order by 12/15/2016)</t>
  </si>
  <si>
    <t>40% Discount (Order by 12/15/2016)</t>
  </si>
  <si>
    <t xml:space="preserve">Libraries will be charged a 5% admin fee if they are new participants in the </t>
  </si>
  <si>
    <t>ARL/LYRASIS group license, and a 4% admin fee if they purchased content
under the terms of the group license for UPSO previously.</t>
  </si>
  <si>
    <t>Step #</t>
  </si>
  <si>
    <t>Instructions</t>
  </si>
  <si>
    <t>1.</t>
  </si>
  <si>
    <t>Determine the correct pricing tier Level for your institution.</t>
  </si>
  <si>
    <t>2.</t>
  </si>
  <si>
    <t>Select the appropriate Level tab in this spreadsheet.</t>
  </si>
  <si>
    <t>3.</t>
  </si>
  <si>
    <t xml:space="preserve">Determine the collections of interest: </t>
  </si>
  <si>
    <t xml:space="preserve">     a. by press and year</t>
  </si>
  <si>
    <t xml:space="preserve">     b. by discipline and year</t>
  </si>
  <si>
    <t>4.</t>
  </si>
  <si>
    <t>5.</t>
  </si>
  <si>
    <t>the group, and a 4% administrative fee will be applied to orders from returning participants.</t>
  </si>
  <si>
    <t xml:space="preserve">In preparation for final orders, please review the group LYRASIS/ARL license at: </t>
  </si>
  <si>
    <t>http://bit.ly/Tt0RHt</t>
  </si>
  <si>
    <t>and be prepared to agree to abide by the terms at the point of order.</t>
  </si>
  <si>
    <t xml:space="preserve">     c. a complete annual collection (2014, 2015, 2016, or 2017)</t>
  </si>
  <si>
    <t>A 5% administrative fee will be applied to orders from libraries new to</t>
  </si>
  <si>
    <t>Order by December 15, 2016, you receive a 30% discount off list. After December 15, 2016, you receive a 25% discount off list.</t>
  </si>
  <si>
    <t>Limited time offer valid through 
December 15, 2016:</t>
  </si>
  <si>
    <t>Purchase UPSO content and receive an additional 5% off the LYRASIS discount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</si>
</sst>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[$-409]d\-mmm\-yy;@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8"/>
      <name val="Arial Narrow"/>
      <family val="2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10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2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6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10" fillId="16" borderId="40" applyNumberFormat="0" applyAlignment="0" applyProtection="0"/>
    <xf numFmtId="4" fontId="12" fillId="19" borderId="56" applyNumberFormat="0" applyProtection="0">
      <alignment horizontal="center" vertical="center"/>
    </xf>
    <xf numFmtId="0" fontId="15" fillId="0" borderId="0" applyNumberFormat="0" applyFill="0" applyBorder="0" applyAlignment="0" applyProtection="0"/>
    <xf numFmtId="0" fontId="16" fillId="0" borderId="63" applyNumberFormat="0" applyFill="0" applyAlignment="0" applyProtection="0"/>
    <xf numFmtId="0" fontId="17" fillId="0" borderId="64" applyNumberFormat="0" applyFill="0" applyAlignment="0" applyProtection="0"/>
    <xf numFmtId="0" fontId="18" fillId="0" borderId="65" applyNumberFormat="0" applyFill="0" applyAlignment="0" applyProtection="0"/>
    <xf numFmtId="0" fontId="18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66" applyNumberFormat="0" applyAlignment="0" applyProtection="0"/>
    <xf numFmtId="0" fontId="10" fillId="16" borderId="40" applyNumberFormat="0" applyAlignment="0" applyProtection="0"/>
    <xf numFmtId="0" fontId="23" fillId="16" borderId="66" applyNumberFormat="0" applyAlignment="0" applyProtection="0"/>
    <xf numFmtId="0" fontId="24" fillId="0" borderId="67" applyNumberFormat="0" applyFill="0" applyAlignment="0" applyProtection="0"/>
    <xf numFmtId="0" fontId="25" fillId="24" borderId="68" applyNumberFormat="0" applyAlignment="0" applyProtection="0"/>
    <xf numFmtId="0" fontId="26" fillId="0" borderId="0" applyNumberFormat="0" applyFill="0" applyBorder="0" applyAlignment="0" applyProtection="0"/>
    <xf numFmtId="0" fontId="3" fillId="25" borderId="69" applyNumberFormat="0" applyFont="0" applyAlignment="0" applyProtection="0"/>
    <xf numFmtId="0" fontId="27" fillId="0" borderId="0" applyNumberFormat="0" applyFill="0" applyBorder="0" applyAlignment="0" applyProtection="0"/>
    <xf numFmtId="0" fontId="1" fillId="0" borderId="70" applyNumberFormat="0" applyFill="0" applyAlignment="0" applyProtection="0"/>
    <xf numFmtId="0" fontId="2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28" fillId="49" borderId="0" applyNumberFormat="0" applyBorder="0" applyAlignment="0" applyProtection="0"/>
    <xf numFmtId="0" fontId="29" fillId="0" borderId="0"/>
    <xf numFmtId="166" fontId="3" fillId="0" borderId="0"/>
    <xf numFmtId="0" fontId="3" fillId="0" borderId="0"/>
    <xf numFmtId="0" fontId="5" fillId="0" borderId="0">
      <alignment vertical="center"/>
    </xf>
    <xf numFmtId="0" fontId="30" fillId="0" borderId="0">
      <alignment vertical="top"/>
    </xf>
    <xf numFmtId="166" fontId="9" fillId="0" borderId="0"/>
    <xf numFmtId="0" fontId="29" fillId="0" borderId="0"/>
    <xf numFmtId="0" fontId="9" fillId="0" borderId="0"/>
    <xf numFmtId="0" fontId="31" fillId="0" borderId="0" applyNumberFormat="0" applyFill="0" applyBorder="0" applyAlignment="0" applyProtection="0"/>
  </cellStyleXfs>
  <cellXfs count="374"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1" fontId="0" fillId="0" borderId="0" xfId="0" applyNumberFormat="1"/>
    <xf numFmtId="0" fontId="0" fillId="0" borderId="6" xfId="0" applyBorder="1"/>
    <xf numFmtId="0" fontId="0" fillId="0" borderId="10" xfId="0" applyBorder="1"/>
    <xf numFmtId="0" fontId="2" fillId="2" borderId="6" xfId="0" applyFont="1" applyFill="1" applyBorder="1" applyAlignment="1"/>
    <xf numFmtId="0" fontId="1" fillId="4" borderId="4" xfId="0" applyFont="1" applyFill="1" applyBorder="1"/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left" wrapText="1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3" fontId="0" fillId="0" borderId="4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wrapText="1"/>
    </xf>
    <xf numFmtId="164" fontId="0" fillId="0" borderId="5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4" xfId="0" applyBorder="1" applyAlignment="1">
      <alignment horizontal="left"/>
    </xf>
    <xf numFmtId="164" fontId="0" fillId="0" borderId="4" xfId="1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4" xfId="0" applyNumberFormat="1" applyBorder="1"/>
    <xf numFmtId="164" fontId="0" fillId="0" borderId="4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164" fontId="0" fillId="0" borderId="12" xfId="1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164" fontId="0" fillId="0" borderId="13" xfId="1" applyNumberFormat="1" applyFont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 wrapText="1"/>
    </xf>
    <xf numFmtId="164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164" fontId="1" fillId="5" borderId="5" xfId="1" applyNumberFormat="1" applyFont="1" applyFill="1" applyBorder="1" applyAlignment="1">
      <alignment horizontal="center"/>
    </xf>
    <xf numFmtId="164" fontId="1" fillId="5" borderId="13" xfId="1" applyNumberFormat="1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164" fontId="1" fillId="5" borderId="14" xfId="0" applyNumberFormat="1" applyFont="1" applyFill="1" applyBorder="1" applyAlignment="1">
      <alignment horizontal="center"/>
    </xf>
    <xf numFmtId="3" fontId="1" fillId="5" borderId="14" xfId="0" applyNumberFormat="1" applyFont="1" applyFill="1" applyBorder="1" applyAlignment="1">
      <alignment horizontal="center"/>
    </xf>
    <xf numFmtId="165" fontId="0" fillId="0" borderId="0" xfId="0" applyNumberFormat="1"/>
    <xf numFmtId="165" fontId="1" fillId="0" borderId="0" xfId="0" applyNumberFormat="1" applyFont="1"/>
    <xf numFmtId="164" fontId="0" fillId="0" borderId="0" xfId="0" applyNumberFormat="1"/>
    <xf numFmtId="1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0" xfId="0"/>
    <xf numFmtId="1" fontId="0" fillId="2" borderId="2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165" fontId="0" fillId="2" borderId="18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11" borderId="21" xfId="0" applyFill="1" applyBorder="1"/>
    <xf numFmtId="8" fontId="0" fillId="0" borderId="0" xfId="0" applyNumberFormat="1"/>
    <xf numFmtId="0" fontId="1" fillId="4" borderId="21" xfId="0" applyFont="1" applyFill="1" applyBorder="1" applyAlignment="1">
      <alignment horizontal="center" wrapText="1"/>
    </xf>
    <xf numFmtId="0" fontId="0" fillId="14" borderId="22" xfId="0" applyFill="1" applyBorder="1"/>
    <xf numFmtId="0" fontId="0" fillId="14" borderId="30" xfId="0" applyFill="1" applyBorder="1"/>
    <xf numFmtId="0" fontId="0" fillId="14" borderId="25" xfId="0" applyFill="1" applyBorder="1"/>
    <xf numFmtId="0" fontId="1" fillId="13" borderId="32" xfId="0" applyFont="1" applyFill="1" applyBorder="1" applyAlignment="1">
      <alignment horizontal="left"/>
    </xf>
    <xf numFmtId="0" fontId="1" fillId="13" borderId="33" xfId="0" applyFont="1" applyFill="1" applyBorder="1" applyAlignment="1">
      <alignment horizontal="left"/>
    </xf>
    <xf numFmtId="0" fontId="1" fillId="13" borderId="21" xfId="0" applyFont="1" applyFill="1" applyBorder="1" applyAlignment="1">
      <alignment horizontal="left"/>
    </xf>
    <xf numFmtId="0" fontId="0" fillId="15" borderId="26" xfId="0" applyFill="1" applyBorder="1"/>
    <xf numFmtId="0" fontId="0" fillId="15" borderId="22" xfId="0" applyFill="1" applyBorder="1"/>
    <xf numFmtId="0" fontId="0" fillId="15" borderId="28" xfId="0" applyFill="1" applyBorder="1"/>
    <xf numFmtId="0" fontId="0" fillId="15" borderId="30" xfId="0" applyFill="1" applyBorder="1"/>
    <xf numFmtId="0" fontId="8" fillId="0" borderId="0" xfId="0" applyFont="1"/>
    <xf numFmtId="0" fontId="1" fillId="4" borderId="25" xfId="0" applyFont="1" applyFill="1" applyBorder="1" applyAlignment="1">
      <alignment horizontal="center"/>
    </xf>
    <xf numFmtId="0" fontId="0" fillId="0" borderId="41" xfId="0" applyBorder="1"/>
    <xf numFmtId="0" fontId="0" fillId="0" borderId="5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6" xfId="0" applyFill="1" applyBorder="1"/>
    <xf numFmtId="0" fontId="1" fillId="0" borderId="0" xfId="0" applyFont="1"/>
    <xf numFmtId="0" fontId="1" fillId="0" borderId="38" xfId="0" applyFont="1" applyBorder="1"/>
    <xf numFmtId="0" fontId="0" fillId="0" borderId="0" xfId="0" applyFill="1"/>
    <xf numFmtId="0" fontId="1" fillId="11" borderId="26" xfId="0" applyFont="1" applyFill="1" applyBorder="1"/>
    <xf numFmtId="0" fontId="1" fillId="11" borderId="27" xfId="0" applyFont="1" applyFill="1" applyBorder="1"/>
    <xf numFmtId="0" fontId="1" fillId="11" borderId="22" xfId="0" applyFont="1" applyFill="1" applyBorder="1"/>
    <xf numFmtId="0" fontId="1" fillId="11" borderId="28" xfId="0" applyFont="1" applyFill="1" applyBorder="1"/>
    <xf numFmtId="0" fontId="1" fillId="11" borderId="29" xfId="0" applyFont="1" applyFill="1" applyBorder="1"/>
    <xf numFmtId="0" fontId="1" fillId="11" borderId="30" xfId="0" applyFont="1" applyFill="1" applyBorder="1"/>
    <xf numFmtId="0" fontId="1" fillId="4" borderId="46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wrapText="1"/>
    </xf>
    <xf numFmtId="0" fontId="1" fillId="6" borderId="9" xfId="0" applyFont="1" applyFill="1" applyBorder="1" applyAlignment="1">
      <alignment horizontal="center" wrapText="1"/>
    </xf>
    <xf numFmtId="0" fontId="1" fillId="8" borderId="9" xfId="0" applyFont="1" applyFill="1" applyBorder="1" applyAlignment="1">
      <alignment horizontal="center" wrapText="1"/>
    </xf>
    <xf numFmtId="165" fontId="0" fillId="2" borderId="49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0" fontId="0" fillId="0" borderId="50" xfId="0" applyBorder="1"/>
    <xf numFmtId="165" fontId="0" fillId="2" borderId="50" xfId="0" applyNumberFormat="1" applyFill="1" applyBorder="1" applyAlignment="1">
      <alignment horizontal="center"/>
    </xf>
    <xf numFmtId="0" fontId="0" fillId="0" borderId="51" xfId="0" applyBorder="1"/>
    <xf numFmtId="0" fontId="0" fillId="2" borderId="52" xfId="0" applyFill="1" applyBorder="1" applyAlignment="1">
      <alignment horizontal="center"/>
    </xf>
    <xf numFmtId="165" fontId="0" fillId="2" borderId="51" xfId="0" applyNumberFormat="1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1" fillId="7" borderId="49" xfId="0" applyFont="1" applyFill="1" applyBorder="1"/>
    <xf numFmtId="1" fontId="1" fillId="10" borderId="2" xfId="0" applyNumberFormat="1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/>
    </xf>
    <xf numFmtId="0" fontId="6" fillId="11" borderId="24" xfId="0" applyFont="1" applyFill="1" applyBorder="1" applyAlignment="1">
      <alignment horizontal="left"/>
    </xf>
    <xf numFmtId="0" fontId="6" fillId="11" borderId="23" xfId="0" applyFont="1" applyFill="1" applyBorder="1" applyAlignment="1">
      <alignment horizontal="left"/>
    </xf>
    <xf numFmtId="0" fontId="0" fillId="0" borderId="0" xfId="0" applyNumberFormat="1"/>
    <xf numFmtId="0" fontId="6" fillId="0" borderId="0" xfId="0" applyFont="1" applyFill="1" applyBorder="1" applyAlignment="1">
      <alignment horizontal="left"/>
    </xf>
    <xf numFmtId="0" fontId="1" fillId="7" borderId="49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 wrapText="1"/>
    </xf>
    <xf numFmtId="165" fontId="0" fillId="2" borderId="41" xfId="0" applyNumberFormat="1" applyFill="1" applyBorder="1" applyAlignment="1">
      <alignment horizontal="center"/>
    </xf>
    <xf numFmtId="0" fontId="0" fillId="0" borderId="41" xfId="0" applyFont="1" applyFill="1" applyBorder="1" applyAlignment="1">
      <alignment horizontal="left" wrapText="1"/>
    </xf>
    <xf numFmtId="3" fontId="0" fillId="0" borderId="0" xfId="0" applyNumberFormat="1"/>
    <xf numFmtId="0" fontId="0" fillId="0" borderId="0" xfId="0" applyAlignment="1">
      <alignment horizontal="center"/>
    </xf>
    <xf numFmtId="0" fontId="1" fillId="10" borderId="1" xfId="0" applyFont="1" applyFill="1" applyBorder="1" applyAlignment="1">
      <alignment horizontal="center" wrapText="1"/>
    </xf>
    <xf numFmtId="9" fontId="1" fillId="10" borderId="47" xfId="0" applyNumberFormat="1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9" fontId="1" fillId="6" borderId="48" xfId="0" applyNumberFormat="1" applyFont="1" applyFill="1" applyBorder="1" applyAlignment="1">
      <alignment horizontal="center" wrapText="1"/>
    </xf>
    <xf numFmtId="165" fontId="0" fillId="0" borderId="60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6" fontId="2" fillId="0" borderId="33" xfId="0" applyNumberFormat="1" applyFont="1" applyFill="1" applyBorder="1" applyAlignment="1">
      <alignment horizontal="center" vertical="center"/>
    </xf>
    <xf numFmtId="6" fontId="2" fillId="0" borderId="3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" fillId="8" borderId="1" xfId="0" applyFont="1" applyFill="1" applyBorder="1" applyAlignment="1">
      <alignment horizontal="center" wrapText="1"/>
    </xf>
    <xf numFmtId="9" fontId="1" fillId="8" borderId="47" xfId="0" applyNumberFormat="1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164" fontId="1" fillId="8" borderId="9" xfId="0" applyNumberFormat="1" applyFont="1" applyFill="1" applyBorder="1" applyAlignment="1">
      <alignment horizontal="center" wrapText="1"/>
    </xf>
    <xf numFmtId="0" fontId="1" fillId="8" borderId="50" xfId="0" applyFont="1" applyFill="1" applyBorder="1" applyAlignment="1">
      <alignment horizontal="center" wrapText="1"/>
    </xf>
    <xf numFmtId="0" fontId="0" fillId="0" borderId="51" xfId="0" applyBorder="1"/>
    <xf numFmtId="165" fontId="7" fillId="50" borderId="57" xfId="0" applyNumberFormat="1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 vertical="center" wrapText="1"/>
    </xf>
    <xf numFmtId="9" fontId="1" fillId="8" borderId="72" xfId="0" applyNumberFormat="1" applyFont="1" applyFill="1" applyBorder="1" applyAlignment="1">
      <alignment horizontal="center" wrapText="1"/>
    </xf>
    <xf numFmtId="165" fontId="0" fillId="2" borderId="7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75" xfId="0" applyNumberFormat="1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1" xfId="0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0" fillId="2" borderId="55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165" fontId="0" fillId="2" borderId="17" xfId="0" applyNumberFormat="1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2" borderId="71" xfId="0" applyFill="1" applyBorder="1" applyAlignment="1">
      <alignment horizontal="center" wrapText="1"/>
    </xf>
    <xf numFmtId="165" fontId="0" fillId="2" borderId="54" xfId="0" applyNumberFormat="1" applyFont="1" applyFill="1" applyBorder="1" applyAlignment="1">
      <alignment horizontal="center" wrapText="1"/>
    </xf>
    <xf numFmtId="165" fontId="0" fillId="2" borderId="42" xfId="0" applyNumberFormat="1" applyFont="1" applyFill="1" applyBorder="1" applyAlignment="1">
      <alignment horizontal="center" wrapText="1"/>
    </xf>
    <xf numFmtId="1" fontId="11" fillId="2" borderId="3" xfId="0" applyNumberFormat="1" applyFont="1" applyFill="1" applyBorder="1" applyAlignment="1">
      <alignment horizontal="center"/>
    </xf>
    <xf numFmtId="165" fontId="11" fillId="2" borderId="6" xfId="0" applyNumberFormat="1" applyFont="1" applyFill="1" applyBorder="1" applyAlignment="1">
      <alignment horizontal="center"/>
    </xf>
    <xf numFmtId="0" fontId="0" fillId="0" borderId="34" xfId="0" applyBorder="1"/>
    <xf numFmtId="165" fontId="0" fillId="2" borderId="79" xfId="0" applyNumberFormat="1" applyFill="1" applyBorder="1" applyAlignment="1">
      <alignment horizontal="center"/>
    </xf>
    <xf numFmtId="0" fontId="0" fillId="2" borderId="80" xfId="0" applyFill="1" applyBorder="1" applyAlignment="1">
      <alignment horizontal="center"/>
    </xf>
    <xf numFmtId="165" fontId="0" fillId="2" borderId="17" xfId="0" applyNumberFormat="1" applyFill="1" applyBorder="1" applyAlignment="1" applyProtection="1">
      <alignment horizontal="center"/>
      <protection hidden="1"/>
    </xf>
    <xf numFmtId="165" fontId="0" fillId="2" borderId="15" xfId="0" applyNumberFormat="1" applyFill="1" applyBorder="1" applyAlignment="1">
      <alignment horizontal="center"/>
    </xf>
    <xf numFmtId="165" fontId="0" fillId="2" borderId="8" xfId="0" applyNumberFormat="1" applyFont="1" applyFill="1" applyBorder="1" applyAlignment="1">
      <alignment horizontal="center" wrapText="1"/>
    </xf>
    <xf numFmtId="165" fontId="0" fillId="2" borderId="78" xfId="0" applyNumberFormat="1" applyFill="1" applyBorder="1" applyAlignment="1" applyProtection="1">
      <alignment horizontal="center"/>
      <protection hidden="1"/>
    </xf>
    <xf numFmtId="165" fontId="0" fillId="2" borderId="31" xfId="0" applyNumberFormat="1" applyFont="1" applyFill="1" applyBorder="1" applyAlignment="1">
      <alignment horizontal="center" wrapText="1"/>
    </xf>
    <xf numFmtId="1" fontId="1" fillId="10" borderId="54" xfId="0" applyNumberFormat="1" applyFont="1" applyFill="1" applyBorder="1" applyAlignment="1">
      <alignment horizontal="center"/>
    </xf>
    <xf numFmtId="0" fontId="1" fillId="8" borderId="55" xfId="0" applyFont="1" applyFill="1" applyBorder="1" applyAlignment="1">
      <alignment horizontal="center"/>
    </xf>
    <xf numFmtId="0" fontId="0" fillId="0" borderId="51" xfId="0" applyFill="1" applyBorder="1"/>
    <xf numFmtId="0" fontId="1" fillId="0" borderId="0" xfId="0" applyFont="1" applyFill="1" applyBorder="1"/>
    <xf numFmtId="0" fontId="14" fillId="0" borderId="32" xfId="0" applyFont="1" applyFill="1" applyBorder="1" applyAlignment="1">
      <alignment wrapText="1"/>
    </xf>
    <xf numFmtId="0" fontId="14" fillId="0" borderId="61" xfId="0" applyFont="1" applyFill="1" applyBorder="1" applyAlignment="1">
      <alignment wrapText="1"/>
    </xf>
    <xf numFmtId="0" fontId="14" fillId="0" borderId="33" xfId="0" applyFont="1" applyFill="1" applyBorder="1" applyAlignment="1">
      <alignment wrapText="1"/>
    </xf>
    <xf numFmtId="0" fontId="0" fillId="2" borderId="18" xfId="0" applyFill="1" applyBorder="1" applyAlignment="1">
      <alignment horizontal="center"/>
    </xf>
    <xf numFmtId="165" fontId="0" fillId="2" borderId="73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5" fontId="0" fillId="2" borderId="81" xfId="0" applyNumberFormat="1" applyFill="1" applyBorder="1" applyAlignment="1">
      <alignment horizontal="center"/>
    </xf>
    <xf numFmtId="165" fontId="7" fillId="8" borderId="81" xfId="0" applyNumberFormat="1" applyFont="1" applyFill="1" applyBorder="1" applyAlignment="1">
      <alignment horizontal="center"/>
    </xf>
    <xf numFmtId="0" fontId="1" fillId="8" borderId="62" xfId="0" applyFont="1" applyFill="1" applyBorder="1" applyAlignment="1">
      <alignment horizontal="center"/>
    </xf>
    <xf numFmtId="0" fontId="0" fillId="0" borderId="0" xfId="0" applyFill="1" applyBorder="1"/>
    <xf numFmtId="0" fontId="0" fillId="0" borderId="4" xfId="0" applyFill="1" applyBorder="1" applyAlignment="1">
      <alignment horizontal="left" wrapText="1"/>
    </xf>
    <xf numFmtId="0" fontId="1" fillId="0" borderId="0" xfId="0" applyFont="1" applyFill="1" applyBorder="1" applyAlignment="1"/>
    <xf numFmtId="0" fontId="1" fillId="9" borderId="1" xfId="0" applyFont="1" applyFill="1" applyBorder="1" applyAlignment="1">
      <alignment horizontal="center" wrapText="1"/>
    </xf>
    <xf numFmtId="0" fontId="1" fillId="9" borderId="9" xfId="0" applyFont="1" applyFill="1" applyBorder="1" applyAlignment="1">
      <alignment horizontal="center" wrapText="1"/>
    </xf>
    <xf numFmtId="1" fontId="1" fillId="9" borderId="2" xfId="0" applyNumberFormat="1" applyFont="1" applyFill="1" applyBorder="1" applyAlignment="1">
      <alignment horizontal="center"/>
    </xf>
    <xf numFmtId="0" fontId="4" fillId="11" borderId="21" xfId="0" applyFont="1" applyFill="1" applyBorder="1" applyAlignment="1"/>
    <xf numFmtId="165" fontId="2" fillId="0" borderId="61" xfId="0" applyNumberFormat="1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left" wrapText="1"/>
    </xf>
    <xf numFmtId="6" fontId="2" fillId="0" borderId="3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0" fillId="0" borderId="6" xfId="0" applyFill="1" applyBorder="1" applyAlignment="1">
      <alignment horizontal="left" wrapText="1"/>
    </xf>
    <xf numFmtId="0" fontId="0" fillId="0" borderId="50" xfId="0" applyFill="1" applyBorder="1" applyAlignment="1">
      <alignment horizontal="left" wrapText="1"/>
    </xf>
    <xf numFmtId="165" fontId="0" fillId="2" borderId="77" xfId="0" applyNumberFormat="1" applyFill="1" applyBorder="1" applyAlignment="1" applyProtection="1">
      <alignment horizontal="center"/>
      <protection hidden="1"/>
    </xf>
    <xf numFmtId="165" fontId="0" fillId="2" borderId="20" xfId="0" applyNumberFormat="1" applyFill="1" applyBorder="1" applyAlignment="1" applyProtection="1">
      <alignment horizontal="center"/>
      <protection hidden="1"/>
    </xf>
    <xf numFmtId="0" fontId="0" fillId="4" borderId="19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4" xfId="0" applyFill="1" applyBorder="1"/>
    <xf numFmtId="0" fontId="1" fillId="0" borderId="0" xfId="0" applyFont="1" applyBorder="1"/>
    <xf numFmtId="0" fontId="1" fillId="0" borderId="23" xfId="0" applyFont="1" applyBorder="1"/>
    <xf numFmtId="9" fontId="0" fillId="6" borderId="21" xfId="0" applyNumberFormat="1" applyFont="1" applyFill="1" applyBorder="1" applyAlignment="1">
      <alignment horizontal="center"/>
    </xf>
    <xf numFmtId="9" fontId="11" fillId="8" borderId="37" xfId="0" applyNumberFormat="1" applyFont="1" applyFill="1" applyBorder="1" applyAlignment="1">
      <alignment horizontal="center"/>
    </xf>
    <xf numFmtId="9" fontId="0" fillId="18" borderId="37" xfId="0" applyNumberFormat="1" applyFont="1" applyFill="1" applyBorder="1" applyAlignment="1">
      <alignment horizontal="center"/>
    </xf>
    <xf numFmtId="9" fontId="0" fillId="17" borderId="37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6" fontId="2" fillId="0" borderId="83" xfId="0" applyNumberFormat="1" applyFont="1" applyFill="1" applyBorder="1" applyAlignment="1">
      <alignment horizontal="center" vertical="center"/>
    </xf>
    <xf numFmtId="165" fontId="1" fillId="8" borderId="84" xfId="0" applyNumberFormat="1" applyFont="1" applyFill="1" applyBorder="1" applyAlignment="1">
      <alignment horizontal="center"/>
    </xf>
    <xf numFmtId="165" fontId="1" fillId="8" borderId="85" xfId="0" applyNumberFormat="1" applyFont="1" applyFill="1" applyBorder="1" applyAlignment="1">
      <alignment horizontal="center"/>
    </xf>
    <xf numFmtId="165" fontId="1" fillId="10" borderId="58" xfId="0" applyNumberFormat="1" applyFont="1" applyFill="1" applyBorder="1" applyAlignment="1">
      <alignment horizontal="center"/>
    </xf>
    <xf numFmtId="165" fontId="7" fillId="10" borderId="81" xfId="0" applyNumberFormat="1" applyFont="1" applyFill="1" applyBorder="1" applyAlignment="1">
      <alignment horizontal="center"/>
    </xf>
    <xf numFmtId="165" fontId="1" fillId="6" borderId="58" xfId="0" applyNumberFormat="1" applyFont="1" applyFill="1" applyBorder="1" applyAlignment="1">
      <alignment horizontal="center"/>
    </xf>
    <xf numFmtId="165" fontId="7" fillId="6" borderId="81" xfId="0" applyNumberFormat="1" applyFont="1" applyFill="1" applyBorder="1" applyAlignment="1">
      <alignment horizontal="center"/>
    </xf>
    <xf numFmtId="165" fontId="1" fillId="9" borderId="58" xfId="0" applyNumberFormat="1" applyFont="1" applyFill="1" applyBorder="1" applyAlignment="1">
      <alignment horizontal="center"/>
    </xf>
    <xf numFmtId="0" fontId="1" fillId="9" borderId="52" xfId="0" applyFont="1" applyFill="1" applyBorder="1" applyAlignment="1">
      <alignment horizontal="center" wrapText="1"/>
    </xf>
    <xf numFmtId="0" fontId="1" fillId="9" borderId="87" xfId="0" applyFont="1" applyFill="1" applyBorder="1" applyAlignment="1">
      <alignment horizontal="center" wrapText="1"/>
    </xf>
    <xf numFmtId="0" fontId="0" fillId="4" borderId="19" xfId="0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165" fontId="0" fillId="0" borderId="33" xfId="0" applyNumberFormat="1" applyBorder="1" applyAlignment="1">
      <alignment horizontal="center"/>
    </xf>
    <xf numFmtId="165" fontId="1" fillId="8" borderId="58" xfId="0" applyNumberFormat="1" applyFont="1" applyFill="1" applyBorder="1" applyAlignment="1">
      <alignment horizontal="center"/>
    </xf>
    <xf numFmtId="165" fontId="1" fillId="8" borderId="35" xfId="0" applyNumberFormat="1" applyFont="1" applyFill="1" applyBorder="1" applyAlignment="1">
      <alignment horizontal="center"/>
    </xf>
    <xf numFmtId="165" fontId="7" fillId="8" borderId="76" xfId="0" applyNumberFormat="1" applyFont="1" applyFill="1" applyBorder="1" applyAlignment="1">
      <alignment horizontal="center"/>
    </xf>
    <xf numFmtId="165" fontId="1" fillId="50" borderId="58" xfId="0" applyNumberFormat="1" applyFont="1" applyFill="1" applyBorder="1" applyAlignment="1">
      <alignment horizontal="center"/>
    </xf>
    <xf numFmtId="9" fontId="1" fillId="9" borderId="47" xfId="0" applyNumberFormat="1" applyFont="1" applyFill="1" applyBorder="1" applyAlignment="1">
      <alignment horizontal="center" wrapText="1"/>
    </xf>
    <xf numFmtId="0" fontId="0" fillId="4" borderId="19" xfId="0" applyFill="1" applyBorder="1" applyAlignment="1">
      <alignment horizontal="center"/>
    </xf>
    <xf numFmtId="9" fontId="1" fillId="0" borderId="25" xfId="2" applyFont="1" applyBorder="1" applyAlignment="1">
      <alignment horizontal="center" vertical="center"/>
    </xf>
    <xf numFmtId="6" fontId="2" fillId="0" borderId="34" xfId="0" applyNumberFormat="1" applyFont="1" applyFill="1" applyBorder="1" applyAlignment="1">
      <alignment horizontal="center" vertical="center"/>
    </xf>
    <xf numFmtId="165" fontId="0" fillId="0" borderId="36" xfId="0" applyNumberFormat="1" applyBorder="1" applyAlignment="1">
      <alignment horizontal="center"/>
    </xf>
    <xf numFmtId="9" fontId="1" fillId="0" borderId="21" xfId="2" applyFont="1" applyBorder="1" applyAlignment="1">
      <alignment horizontal="center" vertical="center"/>
    </xf>
    <xf numFmtId="6" fontId="2" fillId="0" borderId="36" xfId="0" applyNumberFormat="1" applyFont="1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165" fontId="0" fillId="0" borderId="83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 vertical="center"/>
    </xf>
    <xf numFmtId="165" fontId="0" fillId="0" borderId="60" xfId="0" applyNumberFormat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165" fontId="0" fillId="0" borderId="33" xfId="0" applyNumberFormat="1" applyBorder="1" applyAlignment="1">
      <alignment horizontal="center" vertical="center"/>
    </xf>
    <xf numFmtId="0" fontId="2" fillId="8" borderId="11" xfId="0" applyFont="1" applyFill="1" applyBorder="1" applyAlignment="1">
      <alignment horizontal="center"/>
    </xf>
    <xf numFmtId="9" fontId="1" fillId="8" borderId="89" xfId="0" applyNumberFormat="1" applyFont="1" applyFill="1" applyBorder="1" applyAlignment="1">
      <alignment horizontal="center" wrapText="1"/>
    </xf>
    <xf numFmtId="165" fontId="0" fillId="2" borderId="9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165" fontId="0" fillId="2" borderId="76" xfId="0" applyNumberFormat="1" applyFill="1" applyBorder="1" applyAlignment="1">
      <alignment horizontal="center"/>
    </xf>
    <xf numFmtId="165" fontId="7" fillId="8" borderId="90" xfId="0" applyNumberFormat="1" applyFont="1" applyFill="1" applyBorder="1" applyAlignment="1">
      <alignment horizontal="center"/>
    </xf>
    <xf numFmtId="165" fontId="0" fillId="2" borderId="55" xfId="0" applyNumberFormat="1" applyFont="1" applyFill="1" applyBorder="1" applyAlignment="1">
      <alignment horizontal="center" wrapText="1"/>
    </xf>
    <xf numFmtId="165" fontId="0" fillId="2" borderId="76" xfId="0" applyNumberFormat="1" applyFont="1" applyFill="1" applyBorder="1" applyAlignment="1">
      <alignment horizontal="center" wrapText="1"/>
    </xf>
    <xf numFmtId="165" fontId="0" fillId="2" borderId="91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9" fontId="1" fillId="8" borderId="48" xfId="0" applyNumberFormat="1" applyFont="1" applyFill="1" applyBorder="1" applyAlignment="1">
      <alignment horizontal="center" wrapText="1"/>
    </xf>
    <xf numFmtId="9" fontId="1" fillId="8" borderId="92" xfId="0" applyNumberFormat="1" applyFont="1" applyFill="1" applyBorder="1" applyAlignment="1">
      <alignment horizontal="center" wrapText="1"/>
    </xf>
    <xf numFmtId="9" fontId="1" fillId="10" borderId="89" xfId="0" applyNumberFormat="1" applyFont="1" applyFill="1" applyBorder="1" applyAlignment="1">
      <alignment horizontal="center" wrapText="1"/>
    </xf>
    <xf numFmtId="165" fontId="7" fillId="10" borderId="90" xfId="0" applyNumberFormat="1" applyFont="1" applyFill="1" applyBorder="1" applyAlignment="1">
      <alignment horizontal="center"/>
    </xf>
    <xf numFmtId="9" fontId="1" fillId="10" borderId="92" xfId="0" applyNumberFormat="1" applyFont="1" applyFill="1" applyBorder="1" applyAlignment="1">
      <alignment horizontal="center" wrapText="1"/>
    </xf>
    <xf numFmtId="9" fontId="1" fillId="6" borderId="31" xfId="0" applyNumberFormat="1" applyFont="1" applyFill="1" applyBorder="1" applyAlignment="1">
      <alignment horizontal="center" wrapText="1"/>
    </xf>
    <xf numFmtId="165" fontId="7" fillId="6" borderId="90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7" fillId="9" borderId="0" xfId="0" applyNumberFormat="1" applyFont="1" applyFill="1" applyBorder="1" applyAlignment="1">
      <alignment horizontal="center"/>
    </xf>
    <xf numFmtId="0" fontId="0" fillId="0" borderId="0" xfId="0" applyBorder="1"/>
    <xf numFmtId="9" fontId="1" fillId="9" borderId="48" xfId="0" applyNumberFormat="1" applyFont="1" applyFill="1" applyBorder="1" applyAlignment="1">
      <alignment horizontal="center" wrapText="1"/>
    </xf>
    <xf numFmtId="165" fontId="0" fillId="2" borderId="94" xfId="0" applyNumberFormat="1" applyFill="1" applyBorder="1" applyAlignment="1">
      <alignment horizontal="center"/>
    </xf>
    <xf numFmtId="165" fontId="7" fillId="9" borderId="57" xfId="0" applyNumberFormat="1" applyFont="1" applyFill="1" applyBorder="1" applyAlignment="1">
      <alignment horizontal="center"/>
    </xf>
    <xf numFmtId="9" fontId="1" fillId="9" borderId="94" xfId="0" applyNumberFormat="1" applyFont="1" applyFill="1" applyBorder="1" applyAlignment="1">
      <alignment horizontal="center" wrapText="1"/>
    </xf>
    <xf numFmtId="9" fontId="1" fillId="6" borderId="89" xfId="0" applyNumberFormat="1" applyFont="1" applyFill="1" applyBorder="1" applyAlignment="1">
      <alignment horizontal="center" wrapText="1"/>
    </xf>
    <xf numFmtId="165" fontId="7" fillId="9" borderId="96" xfId="0" applyNumberFormat="1" applyFont="1" applyFill="1" applyBorder="1" applyAlignment="1">
      <alignment horizontal="center"/>
    </xf>
    <xf numFmtId="9" fontId="1" fillId="9" borderId="35" xfId="0" applyNumberFormat="1" applyFont="1" applyFill="1" applyBorder="1" applyAlignment="1">
      <alignment horizontal="center" wrapText="1"/>
    </xf>
    <xf numFmtId="165" fontId="0" fillId="2" borderId="35" xfId="0" applyNumberFormat="1" applyFill="1" applyBorder="1" applyAlignment="1">
      <alignment horizontal="center"/>
    </xf>
    <xf numFmtId="165" fontId="7" fillId="9" borderId="60" xfId="0" applyNumberFormat="1" applyFont="1" applyFill="1" applyBorder="1" applyAlignment="1">
      <alignment horizontal="center"/>
    </xf>
    <xf numFmtId="165" fontId="7" fillId="9" borderId="35" xfId="0" applyNumberFormat="1" applyFont="1" applyFill="1" applyBorder="1" applyAlignment="1">
      <alignment horizontal="center"/>
    </xf>
    <xf numFmtId="165" fontId="0" fillId="2" borderId="77" xfId="0" applyNumberFormat="1" applyFill="1" applyBorder="1" applyAlignment="1">
      <alignment horizontal="center"/>
    </xf>
    <xf numFmtId="165" fontId="7" fillId="9" borderId="97" xfId="0" applyNumberFormat="1" applyFont="1" applyFill="1" applyBorder="1" applyAlignment="1">
      <alignment horizontal="center"/>
    </xf>
    <xf numFmtId="9" fontId="1" fillId="9" borderId="98" xfId="0" applyNumberFormat="1" applyFont="1" applyFill="1" applyBorder="1" applyAlignment="1">
      <alignment horizontal="center" wrapText="1"/>
    </xf>
    <xf numFmtId="165" fontId="0" fillId="2" borderId="78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71" xfId="0" applyNumberFormat="1" applyFill="1" applyBorder="1" applyAlignment="1">
      <alignment horizontal="center"/>
    </xf>
    <xf numFmtId="165" fontId="0" fillId="2" borderId="71" xfId="0" applyNumberFormat="1" applyFont="1" applyFill="1" applyBorder="1" applyAlignment="1">
      <alignment horizontal="center" wrapText="1"/>
    </xf>
    <xf numFmtId="9" fontId="1" fillId="0" borderId="21" xfId="2" applyFont="1" applyBorder="1" applyAlignment="1">
      <alignment horizontal="center" vertical="center" wrapText="1"/>
    </xf>
    <xf numFmtId="9" fontId="1" fillId="8" borderId="99" xfId="0" applyNumberFormat="1" applyFont="1" applyFill="1" applyBorder="1" applyAlignment="1">
      <alignment horizontal="center" wrapText="1"/>
    </xf>
    <xf numFmtId="165" fontId="7" fillId="8" borderId="97" xfId="0" applyNumberFormat="1" applyFont="1" applyFill="1" applyBorder="1" applyAlignment="1">
      <alignment horizontal="center"/>
    </xf>
    <xf numFmtId="9" fontId="1" fillId="10" borderId="48" xfId="0" applyNumberFormat="1" applyFont="1" applyFill="1" applyBorder="1" applyAlignment="1">
      <alignment horizontal="center" wrapText="1"/>
    </xf>
    <xf numFmtId="165" fontId="7" fillId="50" borderId="100" xfId="0" applyNumberFormat="1" applyFont="1" applyFill="1" applyBorder="1" applyAlignment="1">
      <alignment horizontal="center"/>
    </xf>
    <xf numFmtId="165" fontId="7" fillId="50" borderId="101" xfId="0" applyNumberFormat="1" applyFont="1" applyFill="1" applyBorder="1" applyAlignment="1">
      <alignment horizontal="center"/>
    </xf>
    <xf numFmtId="165" fontId="0" fillId="2" borderId="54" xfId="0" applyNumberFormat="1" applyFill="1" applyBorder="1" applyAlignment="1">
      <alignment horizontal="center"/>
    </xf>
    <xf numFmtId="9" fontId="1" fillId="9" borderId="78" xfId="0" applyNumberFormat="1" applyFont="1" applyFill="1" applyBorder="1" applyAlignment="1">
      <alignment horizontal="center" wrapText="1"/>
    </xf>
    <xf numFmtId="165" fontId="0" fillId="2" borderId="85" xfId="0" applyNumberFormat="1" applyFill="1" applyBorder="1" applyAlignment="1">
      <alignment horizontal="center"/>
    </xf>
    <xf numFmtId="165" fontId="0" fillId="2" borderId="103" xfId="0" applyNumberFormat="1" applyFill="1" applyBorder="1" applyAlignment="1">
      <alignment horizontal="center"/>
    </xf>
    <xf numFmtId="0" fontId="0" fillId="0" borderId="27" xfId="0" applyBorder="1"/>
    <xf numFmtId="165" fontId="0" fillId="2" borderId="104" xfId="0" applyNumberFormat="1" applyFill="1" applyBorder="1" applyAlignment="1">
      <alignment horizontal="center"/>
    </xf>
    <xf numFmtId="165" fontId="7" fillId="9" borderId="30" xfId="0" applyNumberFormat="1" applyFont="1" applyFill="1" applyBorder="1" applyAlignment="1">
      <alignment horizontal="center"/>
    </xf>
    <xf numFmtId="0" fontId="0" fillId="0" borderId="93" xfId="0" applyBorder="1"/>
    <xf numFmtId="9" fontId="1" fillId="0" borderId="25" xfId="2" applyFont="1" applyBorder="1" applyAlignment="1">
      <alignment horizontal="center" vertical="center" wrapText="1"/>
    </xf>
    <xf numFmtId="165" fontId="0" fillId="2" borderId="105" xfId="0" applyNumberFormat="1" applyFill="1" applyBorder="1" applyAlignment="1">
      <alignment horizontal="center"/>
    </xf>
    <xf numFmtId="165" fontId="7" fillId="50" borderId="106" xfId="0" applyNumberFormat="1" applyFont="1" applyFill="1" applyBorder="1" applyAlignment="1">
      <alignment horizontal="center"/>
    </xf>
    <xf numFmtId="165" fontId="7" fillId="50" borderId="96" xfId="0" applyNumberFormat="1" applyFont="1" applyFill="1" applyBorder="1" applyAlignment="1">
      <alignment horizontal="center"/>
    </xf>
    <xf numFmtId="165" fontId="0" fillId="2" borderId="107" xfId="0" applyNumberForma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0" fillId="52" borderId="26" xfId="0" applyFill="1" applyBorder="1"/>
    <xf numFmtId="0" fontId="0" fillId="52" borderId="22" xfId="0" applyFill="1" applyBorder="1"/>
    <xf numFmtId="49" fontId="0" fillId="52" borderId="34" xfId="0" applyNumberFormat="1" applyFill="1" applyBorder="1" applyAlignment="1">
      <alignment horizontal="center"/>
    </xf>
    <xf numFmtId="0" fontId="0" fillId="52" borderId="35" xfId="0" applyFill="1" applyBorder="1"/>
    <xf numFmtId="49" fontId="0" fillId="52" borderId="34" xfId="0" applyNumberFormat="1" applyFill="1" applyBorder="1"/>
    <xf numFmtId="0" fontId="0" fillId="52" borderId="35" xfId="0" applyFill="1" applyBorder="1" applyAlignment="1">
      <alignment wrapText="1"/>
    </xf>
    <xf numFmtId="0" fontId="0" fillId="52" borderId="34" xfId="0" applyNumberFormat="1" applyFill="1" applyBorder="1" applyAlignment="1">
      <alignment horizontal="center"/>
    </xf>
    <xf numFmtId="0" fontId="32" fillId="52" borderId="35" xfId="71" applyFont="1" applyFill="1" applyBorder="1" applyAlignment="1">
      <alignment horizontal="center"/>
    </xf>
    <xf numFmtId="0" fontId="11" fillId="52" borderId="35" xfId="71" applyFont="1" applyFill="1" applyBorder="1" applyAlignment="1">
      <alignment horizontal="left"/>
    </xf>
    <xf numFmtId="0" fontId="33" fillId="52" borderId="35" xfId="71" applyFont="1" applyFill="1" applyBorder="1" applyAlignment="1">
      <alignment horizontal="left"/>
    </xf>
    <xf numFmtId="0" fontId="0" fillId="52" borderId="28" xfId="0" applyNumberFormat="1" applyFill="1" applyBorder="1" applyAlignment="1">
      <alignment horizontal="center"/>
    </xf>
    <xf numFmtId="0" fontId="11" fillId="52" borderId="30" xfId="71" applyFont="1" applyFill="1" applyBorder="1" applyAlignment="1">
      <alignment horizontal="left"/>
    </xf>
    <xf numFmtId="0" fontId="0" fillId="0" borderId="0" xfId="0" applyNumberFormat="1" applyAlignment="1">
      <alignment horizontal="center"/>
    </xf>
    <xf numFmtId="49" fontId="0" fillId="52" borderId="34" xfId="0" applyNumberFormat="1" applyFill="1" applyBorder="1" applyAlignment="1">
      <alignment horizontal="center" vertical="top"/>
    </xf>
    <xf numFmtId="0" fontId="6" fillId="11" borderId="26" xfId="0" applyFont="1" applyFill="1" applyBorder="1" applyAlignment="1">
      <alignment horizontal="center" vertical="center" wrapText="1"/>
    </xf>
    <xf numFmtId="0" fontId="6" fillId="11" borderId="22" xfId="0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 horizontal="center" vertical="center" wrapText="1"/>
    </xf>
    <xf numFmtId="0" fontId="6" fillId="11" borderId="35" xfId="0" applyFont="1" applyFill="1" applyBorder="1" applyAlignment="1">
      <alignment horizontal="center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6" fillId="11" borderId="30" xfId="0" applyFont="1" applyFill="1" applyBorder="1" applyAlignment="1">
      <alignment horizontal="center" vertical="center" wrapText="1"/>
    </xf>
    <xf numFmtId="0" fontId="1" fillId="51" borderId="23" xfId="0" applyFont="1" applyFill="1" applyBorder="1" applyAlignment="1">
      <alignment horizontal="center"/>
    </xf>
    <xf numFmtId="0" fontId="1" fillId="51" borderId="25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 wrapText="1"/>
    </xf>
    <xf numFmtId="0" fontId="1" fillId="4" borderId="25" xfId="0" applyFont="1" applyFill="1" applyBorder="1" applyAlignment="1">
      <alignment horizontal="center" wrapText="1"/>
    </xf>
    <xf numFmtId="0" fontId="1" fillId="10" borderId="23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0" fontId="1" fillId="11" borderId="28" xfId="0" applyFont="1" applyFill="1" applyBorder="1" applyAlignment="1">
      <alignment horizontal="left" vertical="top" wrapText="1"/>
    </xf>
    <xf numFmtId="0" fontId="1" fillId="11" borderId="29" xfId="0" applyFont="1" applyFill="1" applyBorder="1" applyAlignment="1">
      <alignment horizontal="left" vertical="top" wrapText="1"/>
    </xf>
    <xf numFmtId="0" fontId="1" fillId="11" borderId="30" xfId="0" applyFont="1" applyFill="1" applyBorder="1" applyAlignment="1">
      <alignment horizontal="left" vertical="top" wrapText="1"/>
    </xf>
    <xf numFmtId="0" fontId="1" fillId="6" borderId="23" xfId="0" applyFont="1" applyFill="1" applyBorder="1" applyAlignment="1">
      <alignment horizontal="center" wrapText="1"/>
    </xf>
    <xf numFmtId="0" fontId="1" fillId="6" borderId="24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4" fillId="11" borderId="23" xfId="0" applyFont="1" applyFill="1" applyBorder="1" applyAlignment="1">
      <alignment horizontal="center"/>
    </xf>
    <xf numFmtId="0" fontId="4" fillId="11" borderId="24" xfId="0" applyFont="1" applyFill="1" applyBorder="1" applyAlignment="1">
      <alignment horizontal="center"/>
    </xf>
    <xf numFmtId="0" fontId="4" fillId="11" borderId="25" xfId="0" applyFont="1" applyFill="1" applyBorder="1" applyAlignment="1">
      <alignment horizontal="center"/>
    </xf>
    <xf numFmtId="0" fontId="1" fillId="9" borderId="23" xfId="0" applyFont="1" applyFill="1" applyBorder="1" applyAlignment="1">
      <alignment horizontal="center" wrapText="1"/>
    </xf>
    <xf numFmtId="0" fontId="1" fillId="9" borderId="24" xfId="0" applyFont="1" applyFill="1" applyBorder="1" applyAlignment="1">
      <alignment horizontal="center" wrapText="1"/>
    </xf>
    <xf numFmtId="0" fontId="1" fillId="9" borderId="25" xfId="0" applyFont="1" applyFill="1" applyBorder="1" applyAlignment="1">
      <alignment horizontal="center" wrapText="1"/>
    </xf>
    <xf numFmtId="0" fontId="2" fillId="9" borderId="95" xfId="0" applyFont="1" applyFill="1" applyBorder="1" applyAlignment="1">
      <alignment horizontal="center"/>
    </xf>
    <xf numFmtId="0" fontId="2" fillId="9" borderId="93" xfId="0" applyFont="1" applyFill="1" applyBorder="1" applyAlignment="1">
      <alignment horizontal="center"/>
    </xf>
    <xf numFmtId="0" fontId="2" fillId="9" borderId="73" xfId="0" applyFont="1" applyFill="1" applyBorder="1" applyAlignment="1">
      <alignment horizontal="center"/>
    </xf>
    <xf numFmtId="0" fontId="2" fillId="9" borderId="88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35" xfId="0" applyFont="1" applyFill="1" applyBorder="1" applyAlignment="1">
      <alignment horizontal="center"/>
    </xf>
    <xf numFmtId="0" fontId="13" fillId="12" borderId="23" xfId="0" applyFont="1" applyFill="1" applyBorder="1" applyAlignment="1">
      <alignment horizontal="left"/>
    </xf>
    <xf numFmtId="0" fontId="13" fillId="12" borderId="24" xfId="0" applyFont="1" applyFill="1" applyBorder="1" applyAlignment="1">
      <alignment horizontal="left"/>
    </xf>
    <xf numFmtId="0" fontId="13" fillId="12" borderId="25" xfId="0" applyFont="1" applyFill="1" applyBorder="1" applyAlignment="1">
      <alignment horizontal="left"/>
    </xf>
    <xf numFmtId="0" fontId="2" fillId="8" borderId="43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59" xfId="0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59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59" xfId="0" applyFont="1" applyFill="1" applyBorder="1" applyAlignment="1">
      <alignment horizontal="center"/>
    </xf>
    <xf numFmtId="0" fontId="1" fillId="10" borderId="23" xfId="0" applyFont="1" applyFill="1" applyBorder="1" applyAlignment="1">
      <alignment horizontal="center" wrapText="1"/>
    </xf>
    <xf numFmtId="0" fontId="1" fillId="10" borderId="24" xfId="0" applyFont="1" applyFill="1" applyBorder="1" applyAlignment="1">
      <alignment horizontal="center" wrapText="1"/>
    </xf>
    <xf numFmtId="0" fontId="1" fillId="10" borderId="25" xfId="0" applyFont="1" applyFill="1" applyBorder="1" applyAlignment="1">
      <alignment horizontal="center" wrapText="1"/>
    </xf>
    <xf numFmtId="0" fontId="1" fillId="8" borderId="23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0" fontId="1" fillId="8" borderId="23" xfId="0" applyFont="1" applyFill="1" applyBorder="1" applyAlignment="1">
      <alignment horizontal="center" wrapText="1"/>
    </xf>
    <xf numFmtId="0" fontId="1" fillId="8" borderId="24" xfId="0" applyFont="1" applyFill="1" applyBorder="1" applyAlignment="1">
      <alignment horizontal="center" wrapText="1"/>
    </xf>
    <xf numFmtId="0" fontId="1" fillId="8" borderId="25" xfId="0" applyFont="1" applyFill="1" applyBorder="1" applyAlignment="1">
      <alignment horizontal="center" wrapText="1"/>
    </xf>
    <xf numFmtId="0" fontId="1" fillId="50" borderId="23" xfId="0" applyFont="1" applyFill="1" applyBorder="1" applyAlignment="1">
      <alignment horizontal="center" wrapText="1"/>
    </xf>
    <xf numFmtId="0" fontId="1" fillId="50" borderId="24" xfId="0" applyFont="1" applyFill="1" applyBorder="1" applyAlignment="1">
      <alignment horizontal="center" wrapText="1"/>
    </xf>
    <xf numFmtId="0" fontId="1" fillId="50" borderId="25" xfId="0" applyFont="1" applyFill="1" applyBorder="1" applyAlignment="1">
      <alignment horizontal="center" wrapText="1"/>
    </xf>
    <xf numFmtId="0" fontId="2" fillId="9" borderId="43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13" fillId="12" borderId="23" xfId="0" applyFont="1" applyFill="1" applyBorder="1" applyAlignment="1"/>
    <xf numFmtId="0" fontId="13" fillId="12" borderId="24" xfId="0" applyFont="1" applyFill="1" applyBorder="1" applyAlignment="1"/>
    <xf numFmtId="0" fontId="13" fillId="12" borderId="25" xfId="0" applyFont="1" applyFill="1" applyBorder="1" applyAlignment="1"/>
    <xf numFmtId="0" fontId="2" fillId="9" borderId="102" xfId="0" applyFont="1" applyFill="1" applyBorder="1" applyAlignment="1">
      <alignment horizontal="center"/>
    </xf>
    <xf numFmtId="0" fontId="2" fillId="9" borderId="86" xfId="0" applyFont="1" applyFill="1" applyBorder="1" applyAlignment="1">
      <alignment horizontal="center"/>
    </xf>
    <xf numFmtId="0" fontId="2" fillId="9" borderId="7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1" fillId="0" borderId="0" xfId="71" applyAlignment="1">
      <alignment horizontal="center"/>
    </xf>
  </cellXfs>
  <cellStyles count="72">
    <cellStyle name="%" xfId="7"/>
    <cellStyle name="20% - Accent1" xfId="40" builtinId="30" customBuiltin="1"/>
    <cellStyle name="20% - Accent2" xfId="44" builtinId="34" customBuiltin="1"/>
    <cellStyle name="20% - Accent3" xfId="48" builtinId="38" customBuiltin="1"/>
    <cellStyle name="20% - Accent4" xfId="52" builtinId="42" customBuiltin="1"/>
    <cellStyle name="20% - Accent5" xfId="56" builtinId="46" customBuiltin="1"/>
    <cellStyle name="20% - Accent6" xfId="60" builtinId="50" customBuiltin="1"/>
    <cellStyle name="40% - Accent1" xfId="41" builtinId="31" customBuiltin="1"/>
    <cellStyle name="40% - Accent2" xfId="45" builtinId="35" customBuiltin="1"/>
    <cellStyle name="40% - Accent3" xfId="49" builtinId="39" customBuiltin="1"/>
    <cellStyle name="40% - Accent4" xfId="53" builtinId="43" customBuiltin="1"/>
    <cellStyle name="40% - Accent5" xfId="57" builtinId="47" customBuiltin="1"/>
    <cellStyle name="40% - Accent6" xfId="61" builtinId="51" customBuiltin="1"/>
    <cellStyle name="60% - Accent1" xfId="42" builtinId="32" customBuiltin="1"/>
    <cellStyle name="60% - Accent2" xfId="46" builtinId="36" customBuiltin="1"/>
    <cellStyle name="60% - Accent3" xfId="50" builtinId="40" customBuiltin="1"/>
    <cellStyle name="60% - Accent4" xfId="54" builtinId="44" customBuiltin="1"/>
    <cellStyle name="60% - Accent5" xfId="58" builtinId="48" customBuiltin="1"/>
    <cellStyle name="60% - Accent6" xfId="62" builtinId="52" customBuiltin="1"/>
    <cellStyle name="Accent1" xfId="39" builtinId="29" customBuiltin="1"/>
    <cellStyle name="Accent2" xfId="43" builtinId="33" customBuiltin="1"/>
    <cellStyle name="Accent3" xfId="47" builtinId="37" customBuiltin="1"/>
    <cellStyle name="Accent4" xfId="51" builtinId="41" customBuiltin="1"/>
    <cellStyle name="Accent5" xfId="55" builtinId="45" customBuiltin="1"/>
    <cellStyle name="Accent6" xfId="59" builtinId="49" customBuiltin="1"/>
    <cellStyle name="Bad" xfId="28" builtinId="27" customBuiltin="1"/>
    <cellStyle name="Calculation" xfId="32" builtinId="22" customBuiltin="1"/>
    <cellStyle name="Check Cell" xfId="34" builtinId="23" customBuiltin="1"/>
    <cellStyle name="Currency" xfId="1" builtinId="4"/>
    <cellStyle name="Currency 2" xfId="3"/>
    <cellStyle name="Explanatory Text" xfId="37" builtinId="53" customBuiltin="1"/>
    <cellStyle name="Good" xfId="27" builtinId="26" customBuiltin="1"/>
    <cellStyle name="Heading 1" xfId="23" builtinId="16" customBuiltin="1"/>
    <cellStyle name="Heading 2" xfId="24" builtinId="17" customBuiltin="1"/>
    <cellStyle name="Heading 3" xfId="25" builtinId="18" customBuiltin="1"/>
    <cellStyle name="Heading 4" xfId="26" builtinId="19" customBuiltin="1"/>
    <cellStyle name="Hyperlink" xfId="71" builtinId="8"/>
    <cellStyle name="Input" xfId="30" builtinId="20" customBuiltin="1"/>
    <cellStyle name="Linked Cell" xfId="33" builtinId="24" customBuiltin="1"/>
    <cellStyle name="Neutral" xfId="29" builtinId="28" customBuiltin="1"/>
    <cellStyle name="Normal" xfId="0" builtinId="0"/>
    <cellStyle name="Normal 15" xfId="8"/>
    <cellStyle name="Normal 2" xfId="4"/>
    <cellStyle name="Normal 2 2" xfId="5"/>
    <cellStyle name="Normal 2 2 2" xfId="68"/>
    <cellStyle name="Normal 2 4" xfId="64"/>
    <cellStyle name="Normal 3" xfId="6"/>
    <cellStyle name="Normal 3 2" xfId="9"/>
    <cellStyle name="Normal 3 2 2" xfId="69"/>
    <cellStyle name="Normal 3 3" xfId="67"/>
    <cellStyle name="Normal 3 4" xfId="63"/>
    <cellStyle name="Normal 34" xfId="10"/>
    <cellStyle name="Normal 35" xfId="11"/>
    <cellStyle name="Normal 36" xfId="12"/>
    <cellStyle name="Normal 37" xfId="13"/>
    <cellStyle name="Normal 38" xfId="14"/>
    <cellStyle name="Normal 39" xfId="15"/>
    <cellStyle name="Normal 4" xfId="16"/>
    <cellStyle name="Normal 4 2" xfId="17"/>
    <cellStyle name="Normal 4 3" xfId="65"/>
    <cellStyle name="Normal 40" xfId="18"/>
    <cellStyle name="Normal 41" xfId="70"/>
    <cellStyle name="Normal 7" xfId="19"/>
    <cellStyle name="Note" xfId="36" builtinId="10" customBuiltin="1"/>
    <cellStyle name="Output" xfId="31" builtinId="21" customBuiltin="1"/>
    <cellStyle name="Output 3" xfId="20"/>
    <cellStyle name="Percent" xfId="2" builtinId="5"/>
    <cellStyle name="SAPBEXstdItem" xfId="21"/>
    <cellStyle name="Title" xfId="22" builtinId="15" customBuiltin="1"/>
    <cellStyle name="Total" xfId="38" builtinId="25" customBuiltin="1"/>
    <cellStyle name="Warning Text" xfId="35" builtinId="11" customBuiltin="1"/>
    <cellStyle name="一般 3" xfId="66"/>
  </cellStyles>
  <dxfs count="0"/>
  <tableStyles count="0" defaultTableStyle="TableStyleMedium2" defaultPivotStyle="PivotStyleLight16"/>
  <colors>
    <mruColors>
      <color rgb="FF0FD9E3"/>
      <color rgb="FFFFFF99"/>
      <color rgb="FFEBE9DD"/>
      <color rgb="FFFFFFEB"/>
      <color rgb="FFFFFFD9"/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3648075</xdr:colOff>
      <xdr:row>3</xdr:row>
      <xdr:rowOff>104775</xdr:rowOff>
    </xdr:from>
    <xdr:to>
      <xdr:col>4</xdr:col>
      <xdr:colOff>266700</xdr:colOff>
      <xdr:row>4</xdr:row>
      <xdr:rowOff>28575</xdr:rowOff>
    </xdr:to>
    <xdr:cxnSp macro="">
      <xdr:nvCxnSpPr>
        <xdr:cNvPr id="2" name="Straight Arrow Connector 1"/>
        <xdr:cNvCxnSpPr/>
      </xdr:nvCxnSpPr>
      <xdr:spPr>
        <a:xfrm>
          <a:off x="4143375" y="866775"/>
          <a:ext cx="3429000" cy="11430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Tt0R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FD9E3"/>
  </sheetPr>
  <dimension ref="A1:I47"/>
  <sheetViews>
    <sheetView tabSelected="1" workbookViewId="0"/>
  </sheetViews>
  <sheetFormatPr defaultRowHeight="15" x14ac:dyDescent="0.25"/>
  <cols>
    <col min="1" max="1" width="23.7109375" customWidth="1"/>
    <col min="2" max="2" width="29.7109375" customWidth="1"/>
    <col min="3" max="4" width="13" customWidth="1"/>
    <col min="5" max="6" width="27.7109375" style="51" customWidth="1"/>
    <col min="7" max="7" width="9.140625" customWidth="1"/>
    <col min="8" max="8" width="8.5703125" customWidth="1"/>
    <col min="9" max="9" width="38.5703125" bestFit="1" customWidth="1"/>
    <col min="11" max="11" width="12.5703125" customWidth="1"/>
  </cols>
  <sheetData>
    <row r="1" spans="1:9" s="51" customFormat="1" x14ac:dyDescent="0.25">
      <c r="A1" s="81" t="s">
        <v>145</v>
      </c>
      <c r="B1" s="82"/>
      <c r="C1" s="83"/>
    </row>
    <row r="2" spans="1:9" ht="15.75" thickBot="1" x14ac:dyDescent="0.3">
      <c r="A2" s="84" t="s">
        <v>146</v>
      </c>
      <c r="B2" s="85"/>
      <c r="C2" s="86"/>
    </row>
    <row r="3" spans="1:9" ht="31.5" customHeight="1" thickBot="1" x14ac:dyDescent="0.35">
      <c r="E3" s="310" t="s">
        <v>160</v>
      </c>
      <c r="F3" s="311"/>
      <c r="H3" s="312" t="s">
        <v>76</v>
      </c>
      <c r="I3" s="313"/>
    </row>
    <row r="4" spans="1:9" ht="15.75" thickBot="1" x14ac:dyDescent="0.3">
      <c r="A4" s="81" t="s">
        <v>164</v>
      </c>
      <c r="B4" s="81"/>
      <c r="C4" s="83"/>
      <c r="H4" s="67"/>
      <c r="I4" s="68"/>
    </row>
    <row r="5" spans="1:9" ht="30.75" customHeight="1" thickBot="1" x14ac:dyDescent="0.3">
      <c r="A5" s="316" t="s">
        <v>165</v>
      </c>
      <c r="B5" s="317"/>
      <c r="C5" s="318"/>
      <c r="E5" s="314" t="s">
        <v>124</v>
      </c>
      <c r="F5" s="315"/>
      <c r="H5" s="64"/>
      <c r="I5" s="61" t="s">
        <v>83</v>
      </c>
    </row>
    <row r="6" spans="1:9" ht="15.75" thickBot="1" x14ac:dyDescent="0.3">
      <c r="A6" s="165"/>
      <c r="B6" s="165"/>
      <c r="C6" s="165"/>
      <c r="E6" s="194" t="s">
        <v>103</v>
      </c>
      <c r="F6" s="195">
        <v>0.25</v>
      </c>
      <c r="H6" s="65" t="s">
        <v>77</v>
      </c>
      <c r="I6" s="62" t="s">
        <v>82</v>
      </c>
    </row>
    <row r="7" spans="1:9" ht="30.75" thickBot="1" x14ac:dyDescent="0.3">
      <c r="A7" s="60" t="s">
        <v>144</v>
      </c>
      <c r="B7" s="72" t="s">
        <v>136</v>
      </c>
      <c r="C7" s="165"/>
      <c r="E7" s="193"/>
      <c r="H7" s="64"/>
      <c r="I7" s="61" t="s">
        <v>85</v>
      </c>
    </row>
    <row r="8" spans="1:9" ht="15.75" thickBot="1" x14ac:dyDescent="0.3">
      <c r="A8" s="73" t="s">
        <v>61</v>
      </c>
      <c r="B8" s="74" t="s">
        <v>13</v>
      </c>
      <c r="C8" s="165"/>
      <c r="H8" s="65" t="s">
        <v>78</v>
      </c>
      <c r="I8" s="62" t="s">
        <v>84</v>
      </c>
    </row>
    <row r="9" spans="1:9" ht="15.75" thickBot="1" x14ac:dyDescent="0.3">
      <c r="A9" t="s">
        <v>115</v>
      </c>
      <c r="B9" s="75" t="s">
        <v>14</v>
      </c>
      <c r="E9" s="314" t="s">
        <v>125</v>
      </c>
      <c r="F9" s="315"/>
      <c r="H9" s="66" t="s">
        <v>79</v>
      </c>
      <c r="I9" s="63" t="s">
        <v>86</v>
      </c>
    </row>
    <row r="10" spans="1:9" ht="15.75" thickBot="1" x14ac:dyDescent="0.3">
      <c r="A10" s="4" t="s">
        <v>63</v>
      </c>
      <c r="B10" s="1" t="s">
        <v>121</v>
      </c>
      <c r="E10" s="79" t="s">
        <v>103</v>
      </c>
      <c r="F10" s="196">
        <v>0.3</v>
      </c>
      <c r="H10" s="66" t="s">
        <v>80</v>
      </c>
      <c r="I10" s="63" t="s">
        <v>87</v>
      </c>
    </row>
    <row r="11" spans="1:9" ht="15.75" thickBot="1" x14ac:dyDescent="0.3">
      <c r="A11" s="4" t="s">
        <v>68</v>
      </c>
      <c r="B11" s="1" t="s">
        <v>122</v>
      </c>
      <c r="H11" s="66" t="s">
        <v>81</v>
      </c>
      <c r="I11" s="63" t="s">
        <v>88</v>
      </c>
    </row>
    <row r="12" spans="1:9" ht="15.75" thickBot="1" x14ac:dyDescent="0.3">
      <c r="A12" s="4" t="s">
        <v>70</v>
      </c>
      <c r="B12" s="76" t="s">
        <v>15</v>
      </c>
      <c r="H12" s="69"/>
      <c r="I12" s="70"/>
    </row>
    <row r="13" spans="1:9" ht="15.75" thickBot="1" x14ac:dyDescent="0.3">
      <c r="A13" s="175" t="s">
        <v>120</v>
      </c>
      <c r="B13" s="76" t="s">
        <v>16</v>
      </c>
      <c r="E13" s="177"/>
      <c r="F13" s="177"/>
    </row>
    <row r="14" spans="1:9" ht="15.75" thickBot="1" x14ac:dyDescent="0.3">
      <c r="A14" s="4" t="s">
        <v>135</v>
      </c>
      <c r="B14" s="76" t="s">
        <v>17</v>
      </c>
      <c r="E14" s="308" t="s">
        <v>126</v>
      </c>
      <c r="F14" s="309"/>
    </row>
    <row r="15" spans="1:9" ht="15.75" thickBot="1" x14ac:dyDescent="0.3">
      <c r="A15" s="4" t="s">
        <v>67</v>
      </c>
      <c r="B15" s="76" t="s">
        <v>95</v>
      </c>
      <c r="E15" s="79" t="s">
        <v>103</v>
      </c>
      <c r="F15" s="197">
        <v>0.3</v>
      </c>
    </row>
    <row r="16" spans="1:9" x14ac:dyDescent="0.25">
      <c r="A16" s="4" t="s">
        <v>65</v>
      </c>
      <c r="B16" s="176" t="s">
        <v>123</v>
      </c>
    </row>
    <row r="17" spans="1:6" ht="15.75" thickBot="1" x14ac:dyDescent="0.3">
      <c r="A17" s="4" t="s">
        <v>62</v>
      </c>
      <c r="B17" s="76" t="s">
        <v>18</v>
      </c>
    </row>
    <row r="18" spans="1:6" ht="15.75" thickBot="1" x14ac:dyDescent="0.3">
      <c r="A18" s="175" t="s">
        <v>143</v>
      </c>
      <c r="B18" s="76" t="s">
        <v>19</v>
      </c>
      <c r="E18" s="308" t="s">
        <v>127</v>
      </c>
      <c r="F18" s="309"/>
    </row>
    <row r="19" spans="1:6" ht="15.75" thickBot="1" x14ac:dyDescent="0.3">
      <c r="A19" s="4" t="s">
        <v>64</v>
      </c>
      <c r="B19" s="76" t="s">
        <v>96</v>
      </c>
      <c r="E19" s="79" t="s">
        <v>103</v>
      </c>
      <c r="F19" s="198">
        <v>0.35</v>
      </c>
    </row>
    <row r="20" spans="1:6" x14ac:dyDescent="0.25">
      <c r="A20" s="77" t="s">
        <v>66</v>
      </c>
      <c r="B20" s="76" t="s">
        <v>20</v>
      </c>
    </row>
    <row r="21" spans="1:6" ht="15.75" thickBot="1" x14ac:dyDescent="0.3">
      <c r="A21" s="4" t="s">
        <v>97</v>
      </c>
      <c r="B21" s="76" t="s">
        <v>21</v>
      </c>
      <c r="E21" s="78"/>
    </row>
    <row r="22" spans="1:6" ht="15" customHeight="1" x14ac:dyDescent="0.25">
      <c r="A22" t="s">
        <v>69</v>
      </c>
      <c r="B22" s="76" t="s">
        <v>99</v>
      </c>
      <c r="E22" s="302" t="s">
        <v>185</v>
      </c>
      <c r="F22" s="303"/>
    </row>
    <row r="23" spans="1:6" ht="15" customHeight="1" x14ac:dyDescent="0.25">
      <c r="A23" s="77" t="s">
        <v>119</v>
      </c>
      <c r="B23" s="76" t="s">
        <v>22</v>
      </c>
      <c r="E23" s="304"/>
      <c r="F23" s="305"/>
    </row>
    <row r="24" spans="1:6" x14ac:dyDescent="0.25">
      <c r="A24" s="77" t="s">
        <v>98</v>
      </c>
      <c r="B24" s="76" t="s">
        <v>23</v>
      </c>
      <c r="E24" s="304"/>
      <c r="F24" s="305"/>
    </row>
    <row r="25" spans="1:6" x14ac:dyDescent="0.25">
      <c r="A25" s="192" t="s">
        <v>100</v>
      </c>
      <c r="B25" s="76" t="s">
        <v>24</v>
      </c>
      <c r="E25" s="304" t="s">
        <v>186</v>
      </c>
      <c r="F25" s="305"/>
    </row>
    <row r="26" spans="1:6" x14ac:dyDescent="0.25">
      <c r="A26" s="192" t="s">
        <v>114</v>
      </c>
      <c r="B26" s="76" t="s">
        <v>25</v>
      </c>
      <c r="E26" s="304"/>
      <c r="F26" s="305"/>
    </row>
    <row r="27" spans="1:6" ht="15.75" thickBot="1" x14ac:dyDescent="0.3">
      <c r="A27" t="s">
        <v>134</v>
      </c>
      <c r="B27" s="76" t="s">
        <v>26</v>
      </c>
      <c r="E27" s="306"/>
      <c r="F27" s="307"/>
    </row>
    <row r="28" spans="1:6" x14ac:dyDescent="0.25">
      <c r="A28" s="4" t="s">
        <v>50</v>
      </c>
      <c r="B28" s="76" t="s">
        <v>27</v>
      </c>
    </row>
    <row r="29" spans="1:6" x14ac:dyDescent="0.25">
      <c r="A29" s="77" t="s">
        <v>101</v>
      </c>
      <c r="B29" s="76" t="s">
        <v>28</v>
      </c>
    </row>
    <row r="30" spans="1:6" x14ac:dyDescent="0.25">
      <c r="A30" s="77" t="s">
        <v>102</v>
      </c>
      <c r="B30" s="76" t="s">
        <v>29</v>
      </c>
    </row>
    <row r="31" spans="1:6" x14ac:dyDescent="0.25">
      <c r="A31" s="51"/>
      <c r="B31" s="76" t="s">
        <v>30</v>
      </c>
    </row>
    <row r="32" spans="1:6" x14ac:dyDescent="0.25">
      <c r="A32" s="51"/>
      <c r="B32" s="76" t="s">
        <v>31</v>
      </c>
      <c r="E32" s="175"/>
    </row>
    <row r="33" spans="1:7" x14ac:dyDescent="0.25">
      <c r="A33" s="51"/>
      <c r="B33" s="76" t="s">
        <v>32</v>
      </c>
      <c r="G33" s="51"/>
    </row>
    <row r="34" spans="1:7" x14ac:dyDescent="0.25">
      <c r="A34" s="51"/>
      <c r="B34" s="76" t="s">
        <v>33</v>
      </c>
    </row>
    <row r="35" spans="1:7" x14ac:dyDescent="0.25">
      <c r="A35" s="51"/>
      <c r="B35" s="76" t="s">
        <v>34</v>
      </c>
    </row>
    <row r="36" spans="1:7" x14ac:dyDescent="0.25">
      <c r="A36" s="51"/>
      <c r="B36" s="1" t="s">
        <v>35</v>
      </c>
    </row>
    <row r="37" spans="1:7" x14ac:dyDescent="0.25">
      <c r="A37" s="51"/>
      <c r="B37" s="1" t="s">
        <v>36</v>
      </c>
    </row>
    <row r="38" spans="1:7" x14ac:dyDescent="0.25">
      <c r="A38" s="51"/>
      <c r="B38" s="1" t="s">
        <v>37</v>
      </c>
    </row>
    <row r="39" spans="1:7" x14ac:dyDescent="0.25">
      <c r="A39" s="51"/>
    </row>
    <row r="45" spans="1:7" x14ac:dyDescent="0.25">
      <c r="A45" s="71"/>
    </row>
    <row r="46" spans="1:7" x14ac:dyDescent="0.25">
      <c r="A46" s="71"/>
    </row>
    <row r="47" spans="1:7" x14ac:dyDescent="0.25">
      <c r="A47" s="71"/>
    </row>
  </sheetData>
  <sortState ref="A9:A30">
    <sortCondition ref="A30"/>
  </sortState>
  <mergeCells count="9">
    <mergeCell ref="A5:C5"/>
    <mergeCell ref="E22:F24"/>
    <mergeCell ref="E25:F27"/>
    <mergeCell ref="E18:F18"/>
    <mergeCell ref="E3:F3"/>
    <mergeCell ref="H3:I3"/>
    <mergeCell ref="E5:F5"/>
    <mergeCell ref="E9:F9"/>
    <mergeCell ref="E14:F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4"/>
  <sheetViews>
    <sheetView workbookViewId="0">
      <selection activeCell="B21" sqref="B21"/>
    </sheetView>
  </sheetViews>
  <sheetFormatPr defaultRowHeight="15" x14ac:dyDescent="0.25"/>
  <cols>
    <col min="1" max="1" width="8.28515625" style="51" customWidth="1"/>
    <col min="2" max="2" width="83.85546875" style="51" customWidth="1"/>
    <col min="3" max="5" width="9.140625" style="51"/>
    <col min="6" max="6" width="8.5703125" style="51" customWidth="1"/>
    <col min="7" max="7" width="37.28515625" style="51" customWidth="1"/>
    <col min="8" max="16384" width="9.140625" style="51"/>
  </cols>
  <sheetData>
    <row r="1" spans="1:7" ht="15.75" thickBot="1" x14ac:dyDescent="0.3"/>
    <row r="2" spans="1:7" ht="28.5" customHeight="1" thickBot="1" x14ac:dyDescent="0.3">
      <c r="A2" s="287" t="s">
        <v>166</v>
      </c>
      <c r="B2" s="72" t="s">
        <v>167</v>
      </c>
      <c r="F2" s="312" t="s">
        <v>76</v>
      </c>
      <c r="G2" s="313"/>
    </row>
    <row r="3" spans="1:7" ht="15.75" thickBot="1" x14ac:dyDescent="0.3">
      <c r="A3" s="288"/>
      <c r="B3" s="289"/>
      <c r="F3" s="67"/>
      <c r="G3" s="68"/>
    </row>
    <row r="4" spans="1:7" x14ac:dyDescent="0.25">
      <c r="A4" s="290" t="s">
        <v>168</v>
      </c>
      <c r="B4" s="291" t="s">
        <v>169</v>
      </c>
      <c r="F4" s="64"/>
      <c r="G4" s="61" t="s">
        <v>83</v>
      </c>
    </row>
    <row r="5" spans="1:7" ht="15.75" thickBot="1" x14ac:dyDescent="0.3">
      <c r="A5" s="292"/>
      <c r="B5" s="291"/>
      <c r="F5" s="65" t="s">
        <v>77</v>
      </c>
      <c r="G5" s="62" t="s">
        <v>82</v>
      </c>
    </row>
    <row r="6" spans="1:7" x14ac:dyDescent="0.25">
      <c r="A6" s="290" t="s">
        <v>170</v>
      </c>
      <c r="B6" s="291" t="s">
        <v>171</v>
      </c>
      <c r="F6" s="64"/>
      <c r="G6" s="61" t="s">
        <v>85</v>
      </c>
    </row>
    <row r="7" spans="1:7" ht="15.75" thickBot="1" x14ac:dyDescent="0.3">
      <c r="A7" s="292"/>
      <c r="B7" s="291"/>
      <c r="F7" s="65" t="s">
        <v>78</v>
      </c>
      <c r="G7" s="62" t="s">
        <v>84</v>
      </c>
    </row>
    <row r="8" spans="1:7" ht="15.75" thickBot="1" x14ac:dyDescent="0.3">
      <c r="A8" s="290" t="s">
        <v>172</v>
      </c>
      <c r="B8" s="293" t="s">
        <v>173</v>
      </c>
      <c r="F8" s="66" t="s">
        <v>79</v>
      </c>
      <c r="G8" s="63" t="s">
        <v>86</v>
      </c>
    </row>
    <row r="9" spans="1:7" ht="15.75" thickBot="1" x14ac:dyDescent="0.3">
      <c r="A9" s="292"/>
      <c r="B9" s="291" t="s">
        <v>174</v>
      </c>
      <c r="F9" s="66" t="s">
        <v>80</v>
      </c>
      <c r="G9" s="63" t="s">
        <v>87</v>
      </c>
    </row>
    <row r="10" spans="1:7" ht="15.75" thickBot="1" x14ac:dyDescent="0.3">
      <c r="A10" s="292"/>
      <c r="B10" s="291" t="s">
        <v>175</v>
      </c>
      <c r="F10" s="66" t="s">
        <v>81</v>
      </c>
      <c r="G10" s="63" t="s">
        <v>88</v>
      </c>
    </row>
    <row r="11" spans="1:7" ht="15.75" thickBot="1" x14ac:dyDescent="0.3">
      <c r="A11" s="292"/>
      <c r="B11" s="291" t="s">
        <v>182</v>
      </c>
      <c r="F11" s="69"/>
      <c r="G11" s="70"/>
    </row>
    <row r="12" spans="1:7" x14ac:dyDescent="0.25">
      <c r="A12" s="292"/>
      <c r="B12" s="291"/>
    </row>
    <row r="13" spans="1:7" ht="30" x14ac:dyDescent="0.25">
      <c r="A13" s="301" t="s">
        <v>176</v>
      </c>
      <c r="B13" s="293" t="s">
        <v>184</v>
      </c>
    </row>
    <row r="14" spans="1:7" x14ac:dyDescent="0.25">
      <c r="A14" s="294"/>
      <c r="B14" s="295"/>
    </row>
    <row r="15" spans="1:7" x14ac:dyDescent="0.25">
      <c r="A15" s="290" t="s">
        <v>177</v>
      </c>
      <c r="B15" s="297" t="s">
        <v>183</v>
      </c>
    </row>
    <row r="16" spans="1:7" x14ac:dyDescent="0.25">
      <c r="A16" s="294"/>
      <c r="B16" s="297" t="s">
        <v>178</v>
      </c>
    </row>
    <row r="17" spans="1:2" x14ac:dyDescent="0.25">
      <c r="A17" s="294"/>
      <c r="B17" s="297"/>
    </row>
    <row r="18" spans="1:2" x14ac:dyDescent="0.25">
      <c r="A18" s="294">
        <v>6</v>
      </c>
      <c r="B18" s="296" t="s">
        <v>179</v>
      </c>
    </row>
    <row r="19" spans="1:2" x14ac:dyDescent="0.25">
      <c r="A19" s="294"/>
      <c r="B19" s="295" t="s">
        <v>180</v>
      </c>
    </row>
    <row r="20" spans="1:2" ht="15.75" thickBot="1" x14ac:dyDescent="0.3">
      <c r="A20" s="298"/>
      <c r="B20" s="299" t="s">
        <v>181</v>
      </c>
    </row>
    <row r="21" spans="1:2" x14ac:dyDescent="0.25">
      <c r="A21" s="300"/>
    </row>
    <row r="22" spans="1:2" x14ac:dyDescent="0.25">
      <c r="A22" s="300"/>
    </row>
    <row r="23" spans="1:2" x14ac:dyDescent="0.25">
      <c r="B23" s="373"/>
    </row>
    <row r="24" spans="1:2" x14ac:dyDescent="0.25">
      <c r="B24" s="373"/>
    </row>
  </sheetData>
  <mergeCells count="1">
    <mergeCell ref="F2:G2"/>
  </mergeCells>
  <hyperlinks>
    <hyperlink ref="B19" r:id="rId1"/>
  </hyperlinks>
  <pageMargins left="0.7" right="0.7" top="0.75" bottom="0.75" header="0.3" footer="0.3"/>
  <pageSetup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83"/>
  <sheetViews>
    <sheetView zoomScaleNormal="100" workbookViewId="0">
      <pane xSplit="1" ySplit="3" topLeftCell="B34" activePane="bottomRight" state="frozen"/>
      <selection pane="topRight" activeCell="B1" sqref="B1"/>
      <selection pane="bottomLeft" activeCell="A4" sqref="A4"/>
      <selection pane="bottomRight" activeCell="D50" sqref="D50"/>
    </sheetView>
  </sheetViews>
  <sheetFormatPr defaultRowHeight="15" x14ac:dyDescent="0.25"/>
  <cols>
    <col min="1" max="1" width="40.85546875" style="51" customWidth="1"/>
    <col min="2" max="17" width="22.7109375" style="51" customWidth="1"/>
    <col min="18" max="16384" width="9.140625" style="51"/>
  </cols>
  <sheetData>
    <row r="1" spans="1:18" ht="21.75" thickBot="1" x14ac:dyDescent="0.4">
      <c r="A1" s="166"/>
      <c r="B1" s="334" t="s">
        <v>112</v>
      </c>
      <c r="C1" s="335"/>
      <c r="D1" s="335"/>
      <c r="E1" s="335"/>
      <c r="F1" s="335"/>
      <c r="G1" s="335"/>
      <c r="H1" s="335"/>
      <c r="I1" s="335"/>
      <c r="J1" s="335"/>
      <c r="K1" s="336"/>
    </row>
    <row r="2" spans="1:18" s="80" customFormat="1" ht="14.25" customHeight="1" x14ac:dyDescent="0.35">
      <c r="A2" s="167"/>
      <c r="B2" s="143"/>
      <c r="C2" s="143"/>
      <c r="D2" s="143"/>
      <c r="E2" s="143"/>
      <c r="F2" s="126"/>
      <c r="G2" s="126"/>
      <c r="H2" s="126"/>
      <c r="I2" s="126"/>
      <c r="J2" s="126"/>
      <c r="K2" s="126"/>
      <c r="L2" s="126"/>
      <c r="M2" s="126"/>
    </row>
    <row r="3" spans="1:18" ht="12.75" customHeight="1" thickBot="1" x14ac:dyDescent="0.3">
      <c r="A3" s="168"/>
      <c r="B3" s="143"/>
      <c r="C3" s="143"/>
      <c r="D3" s="143"/>
      <c r="E3" s="143"/>
      <c r="J3" s="250"/>
    </row>
    <row r="4" spans="1:18" ht="21.75" customHeight="1" thickBot="1" x14ac:dyDescent="0.4">
      <c r="A4" s="58"/>
      <c r="B4" s="322" t="s">
        <v>71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4"/>
    </row>
    <row r="6" spans="1:18" ht="15.75" x14ac:dyDescent="0.25">
      <c r="A6" s="190"/>
      <c r="B6" s="337" t="s">
        <v>154</v>
      </c>
      <c r="C6" s="338"/>
      <c r="D6" s="338"/>
      <c r="E6" s="339"/>
      <c r="F6" s="343" t="s">
        <v>141</v>
      </c>
      <c r="G6" s="344"/>
      <c r="H6" s="344"/>
      <c r="I6" s="345"/>
      <c r="J6" s="340" t="s">
        <v>132</v>
      </c>
      <c r="K6" s="341"/>
      <c r="L6" s="341"/>
      <c r="M6" s="342"/>
      <c r="N6" s="328" t="s">
        <v>133</v>
      </c>
      <c r="O6" s="329"/>
      <c r="P6" s="329"/>
      <c r="Q6" s="330"/>
      <c r="R6" s="250"/>
    </row>
    <row r="7" spans="1:18" ht="30.75" thickBot="1" x14ac:dyDescent="0.3">
      <c r="A7" s="87" t="s">
        <v>0</v>
      </c>
      <c r="B7" s="127" t="s">
        <v>155</v>
      </c>
      <c r="C7" s="130" t="s">
        <v>73</v>
      </c>
      <c r="D7" s="241" t="s">
        <v>139</v>
      </c>
      <c r="E7" s="232" t="s">
        <v>161</v>
      </c>
      <c r="F7" s="118" t="s">
        <v>131</v>
      </c>
      <c r="G7" s="89" t="s">
        <v>73</v>
      </c>
      <c r="H7" s="119" t="s">
        <v>139</v>
      </c>
      <c r="I7" s="245" t="s">
        <v>161</v>
      </c>
      <c r="J7" s="120" t="s">
        <v>113</v>
      </c>
      <c r="K7" s="90" t="s">
        <v>73</v>
      </c>
      <c r="L7" s="121" t="s">
        <v>138</v>
      </c>
      <c r="M7" s="246" t="s">
        <v>162</v>
      </c>
      <c r="N7" s="208" t="s">
        <v>105</v>
      </c>
      <c r="O7" s="209" t="s">
        <v>73</v>
      </c>
      <c r="P7" s="254" t="s">
        <v>138</v>
      </c>
      <c r="Q7" s="257" t="s">
        <v>162</v>
      </c>
    </row>
    <row r="8" spans="1:18" ht="15.75" thickTop="1" x14ac:dyDescent="0.25">
      <c r="A8" s="4" t="s">
        <v>51</v>
      </c>
      <c r="B8" s="140">
        <v>1488</v>
      </c>
      <c r="C8" s="137">
        <v>150258</v>
      </c>
      <c r="D8" s="172">
        <f>C8*0.75</f>
        <v>112693.5</v>
      </c>
      <c r="E8" s="233">
        <f>C8*0.7</f>
        <v>105180.59999999999</v>
      </c>
      <c r="F8" s="48">
        <v>1134</v>
      </c>
      <c r="G8" s="92">
        <v>115035</v>
      </c>
      <c r="H8" s="93">
        <f>G8*0.75</f>
        <v>86276.25</v>
      </c>
      <c r="I8" s="234">
        <f>G8*0.7</f>
        <v>80524.5</v>
      </c>
      <c r="J8" s="48">
        <v>996</v>
      </c>
      <c r="K8" s="92">
        <v>104132</v>
      </c>
      <c r="L8" s="93">
        <f>K8*0.7</f>
        <v>72892.399999999994</v>
      </c>
      <c r="M8" s="234">
        <f>K8*0.65</f>
        <v>67685.8</v>
      </c>
      <c r="N8" s="48">
        <v>1044</v>
      </c>
      <c r="O8" s="92">
        <v>108445</v>
      </c>
      <c r="P8" s="93">
        <f>O8*0.7</f>
        <v>75911.5</v>
      </c>
      <c r="Q8" s="261">
        <f>O8*0.65</f>
        <v>70489.25</v>
      </c>
    </row>
    <row r="9" spans="1:18" x14ac:dyDescent="0.25">
      <c r="A9" s="4" t="s">
        <v>116</v>
      </c>
      <c r="B9" s="169">
        <v>2</v>
      </c>
      <c r="C9" s="170">
        <v>244</v>
      </c>
      <c r="D9" s="158">
        <f>C9*0.75</f>
        <v>183</v>
      </c>
      <c r="E9" s="239">
        <f t="shared" ref="E9:E30" si="0">C9*0.7</f>
        <v>170.79999999999998</v>
      </c>
      <c r="F9" s="171">
        <v>5</v>
      </c>
      <c r="G9" s="114">
        <v>450</v>
      </c>
      <c r="H9" s="93">
        <f>G9*0.75</f>
        <v>337.5</v>
      </c>
      <c r="I9" s="234">
        <f t="shared" ref="I9:I30" si="1">G9*0.7</f>
        <v>315</v>
      </c>
      <c r="J9" s="171">
        <v>17</v>
      </c>
      <c r="K9" s="114">
        <v>2102</v>
      </c>
      <c r="L9" s="93">
        <f t="shared" ref="L9:L23" si="2">K9*0.7</f>
        <v>1471.3999999999999</v>
      </c>
      <c r="M9" s="234">
        <f t="shared" ref="M9:M30" si="3">K9*0.65</f>
        <v>1366.3</v>
      </c>
      <c r="N9" s="171">
        <v>17</v>
      </c>
      <c r="O9" s="114">
        <v>2186</v>
      </c>
      <c r="P9" s="93">
        <f>O9*0.7</f>
        <v>1530.1999999999998</v>
      </c>
      <c r="Q9" s="97">
        <f t="shared" ref="Q9:Q30" si="4">O9*0.65</f>
        <v>1420.9</v>
      </c>
    </row>
    <row r="10" spans="1:18" x14ac:dyDescent="0.25">
      <c r="A10" s="4" t="s">
        <v>52</v>
      </c>
      <c r="B10" s="141">
        <v>15</v>
      </c>
      <c r="C10" s="138">
        <v>933</v>
      </c>
      <c r="D10" s="93">
        <f t="shared" ref="D10:D30" si="5">C10*0.75</f>
        <v>699.75</v>
      </c>
      <c r="E10" s="234">
        <f t="shared" si="0"/>
        <v>653.09999999999991</v>
      </c>
      <c r="F10" s="49">
        <v>3</v>
      </c>
      <c r="G10" s="94">
        <v>225</v>
      </c>
      <c r="H10" s="93">
        <f t="shared" ref="H10:H30" si="6">G10*0.75</f>
        <v>168.75</v>
      </c>
      <c r="I10" s="234">
        <f t="shared" si="1"/>
        <v>157.5</v>
      </c>
      <c r="J10" s="49">
        <v>9</v>
      </c>
      <c r="K10" s="94">
        <v>500</v>
      </c>
      <c r="L10" s="93">
        <f t="shared" si="2"/>
        <v>350</v>
      </c>
      <c r="M10" s="234">
        <f t="shared" si="3"/>
        <v>325</v>
      </c>
      <c r="N10" s="49">
        <v>7</v>
      </c>
      <c r="O10" s="94">
        <v>460</v>
      </c>
      <c r="P10" s="93">
        <f t="shared" ref="P10:P26" si="7">O10*0.7</f>
        <v>322</v>
      </c>
      <c r="Q10" s="97">
        <f t="shared" si="4"/>
        <v>299</v>
      </c>
    </row>
    <row r="11" spans="1:18" x14ac:dyDescent="0.25">
      <c r="A11" s="4" t="s">
        <v>53</v>
      </c>
      <c r="B11" s="141">
        <v>101</v>
      </c>
      <c r="C11" s="138">
        <v>8547</v>
      </c>
      <c r="D11" s="93">
        <f t="shared" si="5"/>
        <v>6410.25</v>
      </c>
      <c r="E11" s="234">
        <f t="shared" si="0"/>
        <v>5982.9</v>
      </c>
      <c r="F11" s="49">
        <v>103</v>
      </c>
      <c r="G11" s="94">
        <v>8912</v>
      </c>
      <c r="H11" s="93">
        <f t="shared" si="6"/>
        <v>6684</v>
      </c>
      <c r="I11" s="234">
        <f t="shared" si="1"/>
        <v>6238.4</v>
      </c>
      <c r="J11" s="49">
        <v>29</v>
      </c>
      <c r="K11" s="94">
        <v>2375</v>
      </c>
      <c r="L11" s="93">
        <f t="shared" si="2"/>
        <v>1662.5</v>
      </c>
      <c r="M11" s="234">
        <f t="shared" si="3"/>
        <v>1543.75</v>
      </c>
      <c r="N11" s="49">
        <v>45</v>
      </c>
      <c r="O11" s="94">
        <v>2961</v>
      </c>
      <c r="P11" s="93">
        <f t="shared" si="7"/>
        <v>2072.6999999999998</v>
      </c>
      <c r="Q11" s="97">
        <f t="shared" si="4"/>
        <v>1924.65</v>
      </c>
    </row>
    <row r="12" spans="1:18" x14ac:dyDescent="0.25">
      <c r="A12" s="4" t="s">
        <v>60</v>
      </c>
      <c r="B12" s="141">
        <v>60</v>
      </c>
      <c r="C12" s="138">
        <v>7542</v>
      </c>
      <c r="D12" s="93">
        <f t="shared" si="5"/>
        <v>5656.5</v>
      </c>
      <c r="E12" s="234">
        <f t="shared" si="0"/>
        <v>5279.4</v>
      </c>
      <c r="F12" s="49">
        <v>143</v>
      </c>
      <c r="G12" s="94">
        <v>16955</v>
      </c>
      <c r="H12" s="93">
        <f t="shared" si="6"/>
        <v>12716.25</v>
      </c>
      <c r="I12" s="234">
        <f t="shared" si="1"/>
        <v>11868.5</v>
      </c>
      <c r="J12" s="49">
        <v>90</v>
      </c>
      <c r="K12" s="94">
        <v>11699</v>
      </c>
      <c r="L12" s="93">
        <f t="shared" si="2"/>
        <v>8189.2999999999993</v>
      </c>
      <c r="M12" s="234">
        <f t="shared" si="3"/>
        <v>7604.35</v>
      </c>
      <c r="N12" s="49">
        <v>119</v>
      </c>
      <c r="O12" s="94">
        <v>15075</v>
      </c>
      <c r="P12" s="93">
        <f t="shared" si="7"/>
        <v>10552.5</v>
      </c>
      <c r="Q12" s="97">
        <f t="shared" si="4"/>
        <v>9798.75</v>
      </c>
    </row>
    <row r="13" spans="1:18" x14ac:dyDescent="0.25">
      <c r="A13" s="4" t="s">
        <v>129</v>
      </c>
      <c r="B13" s="141">
        <v>76</v>
      </c>
      <c r="C13" s="138">
        <v>4318</v>
      </c>
      <c r="D13" s="93">
        <f t="shared" si="5"/>
        <v>3238.5</v>
      </c>
      <c r="E13" s="234">
        <f t="shared" si="0"/>
        <v>3022.6</v>
      </c>
      <c r="F13" s="49">
        <v>70</v>
      </c>
      <c r="G13" s="94">
        <v>4074</v>
      </c>
      <c r="H13" s="93">
        <f t="shared" si="6"/>
        <v>3055.5</v>
      </c>
      <c r="I13" s="234">
        <f t="shared" si="1"/>
        <v>2851.7999999999997</v>
      </c>
      <c r="J13" s="49">
        <v>389</v>
      </c>
      <c r="K13" s="94">
        <v>25784</v>
      </c>
      <c r="L13" s="93">
        <f t="shared" si="2"/>
        <v>18048.8</v>
      </c>
      <c r="M13" s="234">
        <f t="shared" si="3"/>
        <v>16759.600000000002</v>
      </c>
      <c r="N13" s="49"/>
      <c r="O13" s="100"/>
      <c r="P13" s="93"/>
      <c r="Q13" s="258"/>
    </row>
    <row r="14" spans="1:18" x14ac:dyDescent="0.25">
      <c r="A14" s="4" t="s">
        <v>152</v>
      </c>
      <c r="B14" s="141">
        <v>22</v>
      </c>
      <c r="C14" s="138">
        <v>2646</v>
      </c>
      <c r="D14" s="93">
        <f t="shared" si="5"/>
        <v>1984.5</v>
      </c>
      <c r="E14" s="234">
        <f t="shared" si="0"/>
        <v>1852.1999999999998</v>
      </c>
      <c r="F14" s="49">
        <v>348</v>
      </c>
      <c r="G14" s="94">
        <v>22305</v>
      </c>
      <c r="H14" s="93">
        <f t="shared" si="6"/>
        <v>16728.75</v>
      </c>
      <c r="I14" s="234">
        <f t="shared" si="1"/>
        <v>15613.499999999998</v>
      </c>
      <c r="J14" s="49"/>
      <c r="K14" s="94"/>
      <c r="L14" s="93"/>
      <c r="M14" s="234"/>
      <c r="N14" s="49"/>
      <c r="O14" s="100"/>
      <c r="P14" s="93"/>
      <c r="Q14" s="95"/>
    </row>
    <row r="15" spans="1:18" x14ac:dyDescent="0.25">
      <c r="A15" s="4" t="s">
        <v>54</v>
      </c>
      <c r="B15" s="141">
        <v>226</v>
      </c>
      <c r="C15" s="138">
        <v>33008</v>
      </c>
      <c r="D15" s="93">
        <f t="shared" si="5"/>
        <v>24756</v>
      </c>
      <c r="E15" s="234">
        <f t="shared" si="0"/>
        <v>23105.599999999999</v>
      </c>
      <c r="F15" s="49">
        <v>33</v>
      </c>
      <c r="G15" s="94">
        <v>4987</v>
      </c>
      <c r="H15" s="93">
        <f t="shared" si="6"/>
        <v>3740.25</v>
      </c>
      <c r="I15" s="234">
        <f t="shared" si="1"/>
        <v>3490.8999999999996</v>
      </c>
      <c r="J15" s="49">
        <v>66</v>
      </c>
      <c r="K15" s="94">
        <v>8854</v>
      </c>
      <c r="L15" s="93">
        <f t="shared" si="2"/>
        <v>6197.7999999999993</v>
      </c>
      <c r="M15" s="234">
        <f t="shared" si="3"/>
        <v>5755.1</v>
      </c>
      <c r="N15" s="49">
        <v>60</v>
      </c>
      <c r="O15" s="95">
        <v>8986</v>
      </c>
      <c r="P15" s="93">
        <f t="shared" si="7"/>
        <v>6290.2</v>
      </c>
      <c r="Q15" s="97">
        <f t="shared" si="4"/>
        <v>5840.9000000000005</v>
      </c>
    </row>
    <row r="16" spans="1:18" x14ac:dyDescent="0.25">
      <c r="A16" s="4" t="s">
        <v>55</v>
      </c>
      <c r="B16" s="141">
        <v>31</v>
      </c>
      <c r="C16" s="138">
        <v>2892</v>
      </c>
      <c r="D16" s="93">
        <f t="shared" si="5"/>
        <v>2169</v>
      </c>
      <c r="E16" s="234">
        <f t="shared" si="0"/>
        <v>2024.3999999999999</v>
      </c>
      <c r="F16" s="49">
        <v>43</v>
      </c>
      <c r="G16" s="94">
        <v>4025</v>
      </c>
      <c r="H16" s="93">
        <f t="shared" si="6"/>
        <v>3018.75</v>
      </c>
      <c r="I16" s="234">
        <f t="shared" si="1"/>
        <v>2817.5</v>
      </c>
      <c r="J16" s="49">
        <v>32</v>
      </c>
      <c r="K16" s="94">
        <v>2819</v>
      </c>
      <c r="L16" s="93">
        <f t="shared" si="2"/>
        <v>1973.3</v>
      </c>
      <c r="M16" s="234">
        <f t="shared" si="3"/>
        <v>1832.3500000000001</v>
      </c>
      <c r="N16" s="96">
        <v>48</v>
      </c>
      <c r="O16" s="97">
        <v>3866</v>
      </c>
      <c r="P16" s="93">
        <f t="shared" si="7"/>
        <v>2706.2</v>
      </c>
      <c r="Q16" s="258">
        <f t="shared" si="4"/>
        <v>2512.9</v>
      </c>
    </row>
    <row r="17" spans="1:17" x14ac:dyDescent="0.25">
      <c r="A17" s="4" t="s">
        <v>56</v>
      </c>
      <c r="B17" s="141">
        <v>42</v>
      </c>
      <c r="C17" s="138">
        <v>5150</v>
      </c>
      <c r="D17" s="93">
        <f t="shared" si="5"/>
        <v>3862.5</v>
      </c>
      <c r="E17" s="234">
        <f t="shared" si="0"/>
        <v>3604.9999999999995</v>
      </c>
      <c r="F17" s="49">
        <v>64</v>
      </c>
      <c r="G17" s="94">
        <v>7050</v>
      </c>
      <c r="H17" s="93">
        <f t="shared" si="6"/>
        <v>5287.5</v>
      </c>
      <c r="I17" s="234">
        <f t="shared" si="1"/>
        <v>4935</v>
      </c>
      <c r="J17" s="49">
        <v>72</v>
      </c>
      <c r="K17" s="94">
        <v>7111</v>
      </c>
      <c r="L17" s="93">
        <f t="shared" si="2"/>
        <v>4977.7</v>
      </c>
      <c r="M17" s="234">
        <f t="shared" si="3"/>
        <v>4622.1500000000005</v>
      </c>
      <c r="N17" s="49">
        <v>81</v>
      </c>
      <c r="O17" s="98">
        <v>8044</v>
      </c>
      <c r="P17" s="93">
        <f t="shared" si="7"/>
        <v>5630.7999999999993</v>
      </c>
      <c r="Q17" s="95">
        <f t="shared" si="4"/>
        <v>5228.6000000000004</v>
      </c>
    </row>
    <row r="18" spans="1:17" x14ac:dyDescent="0.25">
      <c r="A18" s="4" t="s">
        <v>151</v>
      </c>
      <c r="B18" s="141">
        <v>11</v>
      </c>
      <c r="C18" s="138">
        <v>909</v>
      </c>
      <c r="D18" s="93">
        <f t="shared" si="5"/>
        <v>681.75</v>
      </c>
      <c r="E18" s="234">
        <f t="shared" si="0"/>
        <v>636.29999999999995</v>
      </c>
      <c r="F18" s="49">
        <v>361</v>
      </c>
      <c r="G18" s="94">
        <v>23214</v>
      </c>
      <c r="H18" s="93">
        <f t="shared" si="6"/>
        <v>17410.5</v>
      </c>
      <c r="I18" s="234">
        <f t="shared" si="1"/>
        <v>16249.8</v>
      </c>
      <c r="J18" s="49"/>
      <c r="K18" s="94"/>
      <c r="L18" s="93"/>
      <c r="M18" s="234"/>
      <c r="N18" s="49"/>
      <c r="O18" s="114"/>
      <c r="P18" s="93"/>
      <c r="Q18" s="95"/>
    </row>
    <row r="19" spans="1:17" x14ac:dyDescent="0.25">
      <c r="A19" s="4" t="s">
        <v>57</v>
      </c>
      <c r="B19" s="141">
        <v>5</v>
      </c>
      <c r="C19" s="138">
        <v>345</v>
      </c>
      <c r="D19" s="93">
        <f t="shared" si="5"/>
        <v>258.75</v>
      </c>
      <c r="E19" s="234">
        <f t="shared" si="0"/>
        <v>241.49999999999997</v>
      </c>
      <c r="F19" s="49">
        <v>8</v>
      </c>
      <c r="G19" s="94">
        <v>564</v>
      </c>
      <c r="H19" s="93">
        <f t="shared" si="6"/>
        <v>423</v>
      </c>
      <c r="I19" s="234">
        <f t="shared" si="1"/>
        <v>394.79999999999995</v>
      </c>
      <c r="J19" s="49">
        <v>13</v>
      </c>
      <c r="K19" s="94">
        <v>994</v>
      </c>
      <c r="L19" s="93">
        <f t="shared" si="2"/>
        <v>695.8</v>
      </c>
      <c r="M19" s="234">
        <f t="shared" si="3"/>
        <v>646.1</v>
      </c>
      <c r="N19" s="49">
        <v>21</v>
      </c>
      <c r="O19" s="94">
        <v>1176</v>
      </c>
      <c r="P19" s="93">
        <f t="shared" si="7"/>
        <v>823.19999999999993</v>
      </c>
      <c r="Q19" s="95">
        <f t="shared" si="4"/>
        <v>764.4</v>
      </c>
    </row>
    <row r="20" spans="1:17" x14ac:dyDescent="0.25">
      <c r="A20" s="4" t="s">
        <v>58</v>
      </c>
      <c r="B20" s="141">
        <v>19</v>
      </c>
      <c r="C20" s="138">
        <v>1071</v>
      </c>
      <c r="D20" s="93">
        <f t="shared" si="5"/>
        <v>803.25</v>
      </c>
      <c r="E20" s="234">
        <f t="shared" si="0"/>
        <v>749.69999999999993</v>
      </c>
      <c r="F20" s="49">
        <v>32</v>
      </c>
      <c r="G20" s="94">
        <v>1852</v>
      </c>
      <c r="H20" s="93">
        <f t="shared" si="6"/>
        <v>1389</v>
      </c>
      <c r="I20" s="234">
        <f t="shared" si="1"/>
        <v>1296.3999999999999</v>
      </c>
      <c r="J20" s="49">
        <v>19</v>
      </c>
      <c r="K20" s="94">
        <v>966</v>
      </c>
      <c r="L20" s="93">
        <f t="shared" si="2"/>
        <v>676.19999999999993</v>
      </c>
      <c r="M20" s="234">
        <f t="shared" si="3"/>
        <v>627.9</v>
      </c>
      <c r="N20" s="49">
        <v>25</v>
      </c>
      <c r="O20" s="94">
        <v>1300</v>
      </c>
      <c r="P20" s="93">
        <f t="shared" si="7"/>
        <v>909.99999999999989</v>
      </c>
      <c r="Q20" s="97">
        <f t="shared" si="4"/>
        <v>845</v>
      </c>
    </row>
    <row r="21" spans="1:17" x14ac:dyDescent="0.25">
      <c r="A21" s="4" t="s">
        <v>106</v>
      </c>
      <c r="B21" s="141">
        <v>16</v>
      </c>
      <c r="C21" s="138">
        <v>2325</v>
      </c>
      <c r="D21" s="93">
        <f t="shared" si="5"/>
        <v>1743.75</v>
      </c>
      <c r="E21" s="234">
        <f t="shared" si="0"/>
        <v>1627.5</v>
      </c>
      <c r="F21" s="49">
        <v>30</v>
      </c>
      <c r="G21" s="94">
        <v>3806</v>
      </c>
      <c r="H21" s="93">
        <f t="shared" si="6"/>
        <v>2854.5</v>
      </c>
      <c r="I21" s="234">
        <f t="shared" si="1"/>
        <v>2664.2</v>
      </c>
      <c r="J21" s="49">
        <v>23</v>
      </c>
      <c r="K21" s="94">
        <v>3012</v>
      </c>
      <c r="L21" s="93">
        <f t="shared" si="2"/>
        <v>2108.4</v>
      </c>
      <c r="M21" s="234">
        <f t="shared" si="3"/>
        <v>1957.8</v>
      </c>
      <c r="N21" s="49">
        <v>112</v>
      </c>
      <c r="O21" s="94">
        <v>13034</v>
      </c>
      <c r="P21" s="93">
        <f t="shared" si="7"/>
        <v>9123.7999999999993</v>
      </c>
      <c r="Q21" s="258">
        <f t="shared" si="4"/>
        <v>8472.1</v>
      </c>
    </row>
    <row r="22" spans="1:17" x14ac:dyDescent="0.25">
      <c r="A22" s="99" t="s">
        <v>59</v>
      </c>
      <c r="B22" s="141">
        <v>94</v>
      </c>
      <c r="C22" s="138">
        <v>14552</v>
      </c>
      <c r="D22" s="93">
        <f t="shared" si="5"/>
        <v>10914</v>
      </c>
      <c r="E22" s="235">
        <f t="shared" si="0"/>
        <v>10186.4</v>
      </c>
      <c r="F22" s="50">
        <v>134</v>
      </c>
      <c r="G22" s="100">
        <v>20938</v>
      </c>
      <c r="H22" s="93">
        <f t="shared" si="6"/>
        <v>15703.5</v>
      </c>
      <c r="I22" s="234">
        <f t="shared" si="1"/>
        <v>14656.599999999999</v>
      </c>
      <c r="J22" s="50">
        <v>69</v>
      </c>
      <c r="K22" s="100">
        <v>8859</v>
      </c>
      <c r="L22" s="93">
        <f t="shared" si="2"/>
        <v>6201.2999999999993</v>
      </c>
      <c r="M22" s="234">
        <f t="shared" si="3"/>
        <v>5758.35</v>
      </c>
      <c r="N22" s="50">
        <v>52</v>
      </c>
      <c r="O22" s="100">
        <v>6306</v>
      </c>
      <c r="P22" s="93">
        <f t="shared" si="7"/>
        <v>4414.2</v>
      </c>
      <c r="Q22" s="95">
        <f t="shared" si="4"/>
        <v>4098.9000000000005</v>
      </c>
    </row>
    <row r="23" spans="1:17" x14ac:dyDescent="0.25">
      <c r="A23" s="99" t="s">
        <v>130</v>
      </c>
      <c r="B23" s="142">
        <v>39</v>
      </c>
      <c r="C23" s="139">
        <v>4630</v>
      </c>
      <c r="D23" s="93">
        <f t="shared" si="5"/>
        <v>3472.5</v>
      </c>
      <c r="E23" s="240">
        <f t="shared" si="0"/>
        <v>3241</v>
      </c>
      <c r="F23" s="50">
        <v>72</v>
      </c>
      <c r="G23" s="100">
        <v>7965</v>
      </c>
      <c r="H23" s="93">
        <f t="shared" si="6"/>
        <v>5973.75</v>
      </c>
      <c r="I23" s="234">
        <f t="shared" si="1"/>
        <v>5575.5</v>
      </c>
      <c r="J23" s="50">
        <v>331</v>
      </c>
      <c r="K23" s="100">
        <v>29740</v>
      </c>
      <c r="L23" s="93">
        <f t="shared" si="2"/>
        <v>20818</v>
      </c>
      <c r="M23" s="234">
        <f t="shared" si="3"/>
        <v>19331</v>
      </c>
      <c r="N23" s="50"/>
      <c r="O23" s="100"/>
      <c r="P23" s="93"/>
      <c r="Q23" s="95"/>
    </row>
    <row r="24" spans="1:17" x14ac:dyDescent="0.25">
      <c r="A24" s="99" t="s">
        <v>107</v>
      </c>
      <c r="B24" s="142">
        <v>22</v>
      </c>
      <c r="C24" s="139">
        <v>4122</v>
      </c>
      <c r="D24" s="93">
        <f t="shared" si="5"/>
        <v>3091.5</v>
      </c>
      <c r="E24" s="240">
        <f t="shared" si="0"/>
        <v>2885.3999999999996</v>
      </c>
      <c r="F24" s="50">
        <v>23</v>
      </c>
      <c r="G24" s="100">
        <v>4516</v>
      </c>
      <c r="H24" s="93">
        <f t="shared" si="6"/>
        <v>3387</v>
      </c>
      <c r="I24" s="234">
        <f t="shared" si="1"/>
        <v>3161.2</v>
      </c>
      <c r="J24" s="50">
        <v>13</v>
      </c>
      <c r="K24" s="100">
        <v>2625</v>
      </c>
      <c r="L24" s="93">
        <f t="shared" ref="L24:L30" si="8">K24*0.7</f>
        <v>1837.4999999999998</v>
      </c>
      <c r="M24" s="234">
        <f t="shared" si="3"/>
        <v>1706.25</v>
      </c>
      <c r="N24" s="50">
        <v>204</v>
      </c>
      <c r="O24" s="100">
        <v>15077</v>
      </c>
      <c r="P24" s="93">
        <f t="shared" si="7"/>
        <v>10553.9</v>
      </c>
      <c r="Q24" s="95">
        <f t="shared" si="4"/>
        <v>9800.0500000000011</v>
      </c>
    </row>
    <row r="25" spans="1:17" x14ac:dyDescent="0.25">
      <c r="A25" s="99" t="s">
        <v>108</v>
      </c>
      <c r="B25" s="142">
        <v>53</v>
      </c>
      <c r="C25" s="139">
        <v>4291</v>
      </c>
      <c r="D25" s="93">
        <f t="shared" si="5"/>
        <v>3218.25</v>
      </c>
      <c r="E25" s="240">
        <f t="shared" si="0"/>
        <v>3003.7</v>
      </c>
      <c r="F25" s="50">
        <v>62</v>
      </c>
      <c r="G25" s="100">
        <v>4568</v>
      </c>
      <c r="H25" s="93">
        <f t="shared" si="6"/>
        <v>3426</v>
      </c>
      <c r="I25" s="234">
        <f t="shared" si="1"/>
        <v>3197.6</v>
      </c>
      <c r="J25" s="50">
        <v>65</v>
      </c>
      <c r="K25" s="100">
        <v>3624</v>
      </c>
      <c r="L25" s="93">
        <f t="shared" si="8"/>
        <v>2536.7999999999997</v>
      </c>
      <c r="M25" s="234">
        <f t="shared" si="3"/>
        <v>2355.6</v>
      </c>
      <c r="N25" s="50">
        <v>48</v>
      </c>
      <c r="O25" s="100">
        <v>2538</v>
      </c>
      <c r="P25" s="93">
        <f t="shared" si="7"/>
        <v>1776.6</v>
      </c>
      <c r="Q25" s="95">
        <f t="shared" si="4"/>
        <v>1649.7</v>
      </c>
    </row>
    <row r="26" spans="1:17" x14ac:dyDescent="0.25">
      <c r="A26" s="99" t="s">
        <v>117</v>
      </c>
      <c r="B26" s="142">
        <v>49</v>
      </c>
      <c r="C26" s="139">
        <v>3022</v>
      </c>
      <c r="D26" s="93">
        <f t="shared" si="5"/>
        <v>2266.5</v>
      </c>
      <c r="E26" s="240">
        <f t="shared" si="0"/>
        <v>2115.4</v>
      </c>
      <c r="F26" s="50">
        <v>113</v>
      </c>
      <c r="G26" s="100">
        <v>7095</v>
      </c>
      <c r="H26" s="93">
        <f t="shared" si="6"/>
        <v>5321.25</v>
      </c>
      <c r="I26" s="234">
        <f t="shared" si="1"/>
        <v>4966.5</v>
      </c>
      <c r="J26" s="50">
        <v>32</v>
      </c>
      <c r="K26" s="100">
        <v>2333</v>
      </c>
      <c r="L26" s="93">
        <f t="shared" si="8"/>
        <v>1633.1</v>
      </c>
      <c r="M26" s="234">
        <f t="shared" si="3"/>
        <v>1516.45</v>
      </c>
      <c r="N26" s="50">
        <v>390</v>
      </c>
      <c r="O26" s="100">
        <v>35361</v>
      </c>
      <c r="P26" s="93">
        <f t="shared" si="7"/>
        <v>24752.699999999997</v>
      </c>
      <c r="Q26" s="95">
        <f t="shared" si="4"/>
        <v>22984.65</v>
      </c>
    </row>
    <row r="27" spans="1:17" x14ac:dyDescent="0.25">
      <c r="A27" s="99" t="s">
        <v>153</v>
      </c>
      <c r="B27" s="142">
        <v>85</v>
      </c>
      <c r="C27" s="139">
        <v>8278</v>
      </c>
      <c r="D27" s="93">
        <f t="shared" si="5"/>
        <v>6208.5</v>
      </c>
      <c r="E27" s="239">
        <f t="shared" si="0"/>
        <v>5794.5999999999995</v>
      </c>
      <c r="F27" s="50">
        <v>444</v>
      </c>
      <c r="G27" s="100">
        <v>40281</v>
      </c>
      <c r="H27" s="93">
        <f t="shared" si="6"/>
        <v>30210.75</v>
      </c>
      <c r="I27" s="234">
        <f t="shared" si="1"/>
        <v>28196.699999999997</v>
      </c>
      <c r="J27" s="50"/>
      <c r="K27" s="100"/>
      <c r="L27" s="93"/>
      <c r="M27" s="234"/>
      <c r="N27" s="50"/>
      <c r="O27" s="100"/>
      <c r="P27" s="93"/>
      <c r="Q27" s="97"/>
    </row>
    <row r="28" spans="1:17" x14ac:dyDescent="0.25">
      <c r="A28" s="99" t="s">
        <v>50</v>
      </c>
      <c r="B28" s="142">
        <v>48</v>
      </c>
      <c r="C28" s="139">
        <v>6456</v>
      </c>
      <c r="D28" s="93">
        <f t="shared" si="5"/>
        <v>4842</v>
      </c>
      <c r="E28" s="235">
        <f t="shared" si="0"/>
        <v>4519.2</v>
      </c>
      <c r="F28" s="50">
        <v>57</v>
      </c>
      <c r="G28" s="100">
        <v>7908</v>
      </c>
      <c r="H28" s="93">
        <f t="shared" si="6"/>
        <v>5931</v>
      </c>
      <c r="I28" s="234">
        <f t="shared" si="1"/>
        <v>5535.5999999999995</v>
      </c>
      <c r="J28" s="50">
        <v>48</v>
      </c>
      <c r="K28" s="100">
        <v>6678</v>
      </c>
      <c r="L28" s="93">
        <f t="shared" si="8"/>
        <v>4674.5999999999995</v>
      </c>
      <c r="M28" s="234">
        <f t="shared" si="3"/>
        <v>4340.7</v>
      </c>
      <c r="N28" s="49">
        <v>45</v>
      </c>
      <c r="O28" s="97">
        <v>6102</v>
      </c>
      <c r="P28" s="93">
        <f>O28*0.7</f>
        <v>4271.3999999999996</v>
      </c>
      <c r="Q28" s="97">
        <f t="shared" si="4"/>
        <v>3966.3</v>
      </c>
    </row>
    <row r="29" spans="1:17" x14ac:dyDescent="0.25">
      <c r="A29" s="4" t="s">
        <v>109</v>
      </c>
      <c r="B29" s="141">
        <v>18</v>
      </c>
      <c r="C29" s="138">
        <v>1388</v>
      </c>
      <c r="D29" s="93">
        <f t="shared" si="5"/>
        <v>1041</v>
      </c>
      <c r="E29" s="239">
        <f t="shared" si="0"/>
        <v>971.59999999999991</v>
      </c>
      <c r="F29" s="49">
        <v>19</v>
      </c>
      <c r="G29" s="97">
        <v>1469</v>
      </c>
      <c r="H29" s="93">
        <f t="shared" si="6"/>
        <v>1101.75</v>
      </c>
      <c r="I29" s="234">
        <f t="shared" si="1"/>
        <v>1028.3</v>
      </c>
      <c r="J29" s="49">
        <v>38</v>
      </c>
      <c r="K29" s="97">
        <v>2750</v>
      </c>
      <c r="L29" s="93">
        <f t="shared" si="8"/>
        <v>1924.9999999999998</v>
      </c>
      <c r="M29" s="234">
        <f t="shared" si="3"/>
        <v>1787.5</v>
      </c>
      <c r="N29" s="49">
        <v>59</v>
      </c>
      <c r="O29" s="97">
        <v>4023</v>
      </c>
      <c r="P29" s="93">
        <f>O29*0.7</f>
        <v>2816.1</v>
      </c>
      <c r="Q29" s="97">
        <f t="shared" si="4"/>
        <v>2614.9500000000003</v>
      </c>
    </row>
    <row r="30" spans="1:17" ht="15.75" thickBot="1" x14ac:dyDescent="0.3">
      <c r="A30" s="101" t="s">
        <v>110</v>
      </c>
      <c r="B30" s="156">
        <v>36</v>
      </c>
      <c r="C30" s="155">
        <v>2754</v>
      </c>
      <c r="D30" s="93">
        <f t="shared" si="5"/>
        <v>2065.5</v>
      </c>
      <c r="E30" s="235">
        <f t="shared" si="0"/>
        <v>1927.8</v>
      </c>
      <c r="F30" s="102">
        <v>58</v>
      </c>
      <c r="G30" s="103">
        <v>5076</v>
      </c>
      <c r="H30" s="93">
        <f t="shared" si="6"/>
        <v>3807</v>
      </c>
      <c r="I30" s="234">
        <f t="shared" si="1"/>
        <v>3553.2</v>
      </c>
      <c r="J30" s="102">
        <v>64</v>
      </c>
      <c r="K30" s="103">
        <v>6599</v>
      </c>
      <c r="L30" s="93">
        <f t="shared" si="8"/>
        <v>4619.2999999999993</v>
      </c>
      <c r="M30" s="234">
        <f t="shared" si="3"/>
        <v>4289.3500000000004</v>
      </c>
      <c r="N30" s="104">
        <v>41</v>
      </c>
      <c r="O30" s="103">
        <v>3049</v>
      </c>
      <c r="P30" s="252">
        <f>O30*0.7</f>
        <v>2134.2999999999997</v>
      </c>
      <c r="Q30" s="258">
        <f t="shared" si="4"/>
        <v>1981.8500000000001</v>
      </c>
    </row>
    <row r="31" spans="1:17" ht="15" customHeight="1" thickTop="1" thickBot="1" x14ac:dyDescent="0.3">
      <c r="A31" s="105" t="s">
        <v>11</v>
      </c>
      <c r="B31" s="163">
        <f t="shared" ref="B31:L31" si="9">SUM(B8:B30)</f>
        <v>2558</v>
      </c>
      <c r="C31" s="201">
        <f t="shared" si="9"/>
        <v>269681</v>
      </c>
      <c r="D31" s="173">
        <f t="shared" si="9"/>
        <v>202260.75</v>
      </c>
      <c r="E31" s="236">
        <f>SUM(E8:E30)</f>
        <v>188776.69999999998</v>
      </c>
      <c r="F31" s="106">
        <f t="shared" si="9"/>
        <v>3359</v>
      </c>
      <c r="G31" s="203">
        <f t="shared" si="9"/>
        <v>313270</v>
      </c>
      <c r="H31" s="204">
        <f t="shared" si="9"/>
        <v>234952.5</v>
      </c>
      <c r="I31" s="244">
        <f>SUM(I8:I30)</f>
        <v>219289.00000000003</v>
      </c>
      <c r="J31" s="107">
        <f t="shared" si="9"/>
        <v>2415</v>
      </c>
      <c r="K31" s="205">
        <f t="shared" si="9"/>
        <v>233556</v>
      </c>
      <c r="L31" s="206">
        <f t="shared" si="9"/>
        <v>163489.19999999998</v>
      </c>
      <c r="M31" s="247">
        <f>SUM(M8:M30)</f>
        <v>151811.40000000008</v>
      </c>
      <c r="N31" s="180">
        <f>SUM(N8:N30)</f>
        <v>2418</v>
      </c>
      <c r="O31" s="207">
        <f t="shared" ref="O31:P31" si="10">SUM(O8:O30)</f>
        <v>237989</v>
      </c>
      <c r="P31" s="253">
        <f t="shared" si="10"/>
        <v>166592.29999999999</v>
      </c>
      <c r="Q31" s="262">
        <f>SUM(Q8:Q30)</f>
        <v>154692.84999999998</v>
      </c>
    </row>
    <row r="32" spans="1:17" ht="15.75" customHeight="1" thickBot="1" x14ac:dyDescent="0.3">
      <c r="A32" s="164" t="s">
        <v>137</v>
      </c>
      <c r="C32" s="349" t="s">
        <v>156</v>
      </c>
      <c r="D32" s="350"/>
      <c r="E32" s="351"/>
      <c r="F32" s="116"/>
      <c r="G32" s="346" t="s">
        <v>150</v>
      </c>
      <c r="H32" s="347"/>
      <c r="I32" s="348"/>
      <c r="J32" s="116"/>
      <c r="K32" s="319" t="s">
        <v>148</v>
      </c>
      <c r="L32" s="320"/>
      <c r="M32" s="321"/>
      <c r="N32" s="116"/>
      <c r="O32" s="325" t="s">
        <v>147</v>
      </c>
      <c r="P32" s="326"/>
      <c r="Q32" s="327"/>
    </row>
    <row r="33" spans="1:18" x14ac:dyDescent="0.25">
      <c r="D33" s="3"/>
      <c r="E33" s="3"/>
      <c r="F33" s="116"/>
      <c r="G33" s="45"/>
      <c r="J33" s="116"/>
      <c r="K33" s="45"/>
    </row>
    <row r="34" spans="1:18" ht="15.75" thickBot="1" x14ac:dyDescent="0.3">
      <c r="F34" s="116"/>
      <c r="G34" s="45"/>
      <c r="J34" s="116"/>
      <c r="K34" s="45"/>
    </row>
    <row r="35" spans="1:18" ht="21.75" customHeight="1" thickBot="1" x14ac:dyDescent="0.4">
      <c r="A35" s="181"/>
      <c r="B35" s="322" t="s">
        <v>104</v>
      </c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4"/>
    </row>
    <row r="36" spans="1:18" ht="15.75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7" spans="1:18" ht="15" customHeight="1" x14ac:dyDescent="0.25">
      <c r="A37" s="190"/>
      <c r="B37" s="337" t="s">
        <v>154</v>
      </c>
      <c r="C37" s="338"/>
      <c r="D37" s="338"/>
      <c r="E37" s="231"/>
      <c r="F37" s="343" t="s">
        <v>141</v>
      </c>
      <c r="G37" s="344"/>
      <c r="H37" s="344"/>
      <c r="I37" s="345"/>
      <c r="J37" s="340" t="s">
        <v>132</v>
      </c>
      <c r="K37" s="341"/>
      <c r="L37" s="341"/>
      <c r="M37" s="342"/>
      <c r="N37" s="331" t="s">
        <v>133</v>
      </c>
      <c r="O37" s="332"/>
      <c r="P37" s="332"/>
      <c r="Q37" s="333"/>
      <c r="R37" s="154"/>
    </row>
    <row r="38" spans="1:18" ht="30.75" thickBot="1" x14ac:dyDescent="0.3">
      <c r="A38" s="87" t="s">
        <v>12</v>
      </c>
      <c r="B38" s="129" t="s">
        <v>155</v>
      </c>
      <c r="C38" s="91" t="s">
        <v>73</v>
      </c>
      <c r="D38" s="241" t="s">
        <v>139</v>
      </c>
      <c r="E38" s="232" t="s">
        <v>161</v>
      </c>
      <c r="F38" s="88" t="s">
        <v>131</v>
      </c>
      <c r="G38" s="89" t="s">
        <v>73</v>
      </c>
      <c r="H38" s="119" t="s">
        <v>139</v>
      </c>
      <c r="I38" s="245" t="s">
        <v>161</v>
      </c>
      <c r="J38" s="120" t="s">
        <v>113</v>
      </c>
      <c r="K38" s="90" t="s">
        <v>73</v>
      </c>
      <c r="L38" s="121" t="s">
        <v>138</v>
      </c>
      <c r="M38" s="255" t="s">
        <v>162</v>
      </c>
      <c r="N38" s="178" t="s">
        <v>105</v>
      </c>
      <c r="O38" s="179" t="s">
        <v>73</v>
      </c>
      <c r="P38" s="251" t="s">
        <v>138</v>
      </c>
      <c r="Q38" s="263" t="s">
        <v>162</v>
      </c>
    </row>
    <row r="39" spans="1:18" ht="15.75" thickTop="1" x14ac:dyDescent="0.25">
      <c r="A39" s="115" t="s">
        <v>13</v>
      </c>
      <c r="B39" s="144">
        <v>50</v>
      </c>
      <c r="C39" s="189">
        <v>5043</v>
      </c>
      <c r="D39" s="150">
        <f>C39*0.75</f>
        <v>3782.25</v>
      </c>
      <c r="E39" s="237">
        <f>C39*0.7</f>
        <v>3530.1</v>
      </c>
      <c r="F39" s="52">
        <v>139</v>
      </c>
      <c r="G39" s="114">
        <v>12481</v>
      </c>
      <c r="H39" s="93">
        <f>G39*0.75</f>
        <v>9360.75</v>
      </c>
      <c r="I39" s="234">
        <f>G39*0.7</f>
        <v>8736.6999999999989</v>
      </c>
      <c r="J39" s="52">
        <v>27</v>
      </c>
      <c r="K39" s="114">
        <v>2758</v>
      </c>
      <c r="L39" s="93">
        <f>K39*0.7</f>
        <v>1930.6</v>
      </c>
      <c r="M39" s="234">
        <f>K39*0.65</f>
        <v>1792.7</v>
      </c>
      <c r="N39" s="53">
        <v>24</v>
      </c>
      <c r="O39" s="114">
        <v>2555</v>
      </c>
      <c r="P39" s="93">
        <f>O39*0.7</f>
        <v>1788.5</v>
      </c>
      <c r="Q39" s="98">
        <f>O39*0.65</f>
        <v>1660.75</v>
      </c>
    </row>
    <row r="40" spans="1:18" x14ac:dyDescent="0.25">
      <c r="A40" s="113" t="s">
        <v>14</v>
      </c>
      <c r="B40" s="145">
        <v>15</v>
      </c>
      <c r="C40" s="157">
        <v>1436</v>
      </c>
      <c r="D40" s="151">
        <f t="shared" ref="D40:D69" si="11">C40*0.75</f>
        <v>1077</v>
      </c>
      <c r="E40" s="56">
        <f t="shared" ref="E40:E69" si="12">C40*0.7</f>
        <v>1005.1999999999999</v>
      </c>
      <c r="F40" s="54">
        <v>14</v>
      </c>
      <c r="G40" s="94">
        <v>1374</v>
      </c>
      <c r="H40" s="93">
        <f t="shared" ref="H40:H69" si="13">G40*0.75</f>
        <v>1030.5</v>
      </c>
      <c r="I40" s="234">
        <f t="shared" ref="I40:I69" si="14">G40*0.7</f>
        <v>961.8</v>
      </c>
      <c r="J40" s="54">
        <v>10</v>
      </c>
      <c r="K40" s="94">
        <v>949</v>
      </c>
      <c r="L40" s="93">
        <f t="shared" ref="L40:L69" si="15">K40*0.7</f>
        <v>664.3</v>
      </c>
      <c r="M40" s="234">
        <f t="shared" ref="M40:M69" si="16">K40*0.65</f>
        <v>616.85</v>
      </c>
      <c r="N40" s="54">
        <v>12</v>
      </c>
      <c r="O40" s="94">
        <v>1073</v>
      </c>
      <c r="P40" s="93">
        <f t="shared" ref="P40:P69" si="17">O40*0.7</f>
        <v>751.09999999999991</v>
      </c>
      <c r="Q40" s="258">
        <f t="shared" ref="Q40:Q69" si="18">O40*0.65</f>
        <v>697.45</v>
      </c>
    </row>
    <row r="41" spans="1:18" x14ac:dyDescent="0.25">
      <c r="A41" s="113" t="s">
        <v>121</v>
      </c>
      <c r="B41" s="145">
        <v>3</v>
      </c>
      <c r="C41" s="157">
        <v>338</v>
      </c>
      <c r="D41" s="151">
        <f t="shared" si="11"/>
        <v>253.5</v>
      </c>
      <c r="E41" s="56">
        <f t="shared" si="12"/>
        <v>236.6</v>
      </c>
      <c r="F41" s="54">
        <v>3</v>
      </c>
      <c r="G41" s="94">
        <v>372</v>
      </c>
      <c r="H41" s="93">
        <f t="shared" si="13"/>
        <v>279</v>
      </c>
      <c r="I41" s="234">
        <f t="shared" si="14"/>
        <v>260.39999999999998</v>
      </c>
      <c r="J41" s="54">
        <v>29</v>
      </c>
      <c r="K41" s="94">
        <v>3156</v>
      </c>
      <c r="L41" s="93">
        <f t="shared" si="15"/>
        <v>2209.1999999999998</v>
      </c>
      <c r="M41" s="234">
        <f t="shared" si="16"/>
        <v>2051.4</v>
      </c>
      <c r="N41" s="54"/>
      <c r="O41" s="94"/>
      <c r="P41" s="93"/>
      <c r="Q41" s="97">
        <f t="shared" si="18"/>
        <v>0</v>
      </c>
    </row>
    <row r="42" spans="1:18" x14ac:dyDescent="0.25">
      <c r="A42" s="113" t="s">
        <v>122</v>
      </c>
      <c r="B42" s="145">
        <v>20</v>
      </c>
      <c r="C42" s="157">
        <v>2275</v>
      </c>
      <c r="D42" s="151">
        <f t="shared" si="11"/>
        <v>1706.25</v>
      </c>
      <c r="E42" s="56">
        <f t="shared" si="12"/>
        <v>1592.5</v>
      </c>
      <c r="F42" s="54">
        <v>12</v>
      </c>
      <c r="G42" s="94">
        <v>1456</v>
      </c>
      <c r="H42" s="93">
        <f t="shared" si="13"/>
        <v>1092</v>
      </c>
      <c r="I42" s="234">
        <f t="shared" si="14"/>
        <v>1019.1999999999999</v>
      </c>
      <c r="J42" s="54">
        <v>26</v>
      </c>
      <c r="K42" s="94">
        <v>2600</v>
      </c>
      <c r="L42" s="93">
        <f t="shared" si="15"/>
        <v>1819.9999999999998</v>
      </c>
      <c r="M42" s="234">
        <f t="shared" si="16"/>
        <v>1690</v>
      </c>
      <c r="N42" s="54"/>
      <c r="O42" s="94"/>
      <c r="P42" s="93"/>
      <c r="Q42" s="258">
        <f t="shared" si="18"/>
        <v>0</v>
      </c>
    </row>
    <row r="43" spans="1:18" x14ac:dyDescent="0.25">
      <c r="A43" s="186" t="s">
        <v>15</v>
      </c>
      <c r="B43" s="146">
        <v>29</v>
      </c>
      <c r="C43" s="157">
        <v>4018</v>
      </c>
      <c r="D43" s="151">
        <f t="shared" si="11"/>
        <v>3013.5</v>
      </c>
      <c r="E43" s="56">
        <f t="shared" si="12"/>
        <v>2812.6</v>
      </c>
      <c r="F43" s="54">
        <v>28</v>
      </c>
      <c r="G43" s="94">
        <v>4075</v>
      </c>
      <c r="H43" s="93">
        <f t="shared" si="13"/>
        <v>3056.25</v>
      </c>
      <c r="I43" s="234">
        <f t="shared" si="14"/>
        <v>2852.5</v>
      </c>
      <c r="J43" s="54">
        <v>44</v>
      </c>
      <c r="K43" s="94">
        <v>5254</v>
      </c>
      <c r="L43" s="93">
        <f t="shared" si="15"/>
        <v>3677.7999999999997</v>
      </c>
      <c r="M43" s="234">
        <f t="shared" si="16"/>
        <v>3415.1</v>
      </c>
      <c r="N43" s="54">
        <v>25</v>
      </c>
      <c r="O43" s="94">
        <v>2829</v>
      </c>
      <c r="P43" s="93">
        <f t="shared" si="17"/>
        <v>1980.3</v>
      </c>
      <c r="Q43" s="95">
        <f t="shared" si="18"/>
        <v>1838.8500000000001</v>
      </c>
    </row>
    <row r="44" spans="1:18" x14ac:dyDescent="0.25">
      <c r="A44" s="186" t="s">
        <v>16</v>
      </c>
      <c r="B44" s="146">
        <v>54</v>
      </c>
      <c r="C44" s="157">
        <v>4811</v>
      </c>
      <c r="D44" s="151">
        <f t="shared" si="11"/>
        <v>3608.25</v>
      </c>
      <c r="E44" s="56">
        <f t="shared" si="12"/>
        <v>3367.7</v>
      </c>
      <c r="F44" s="54">
        <v>43</v>
      </c>
      <c r="G44" s="94">
        <v>3932</v>
      </c>
      <c r="H44" s="93">
        <f t="shared" si="13"/>
        <v>2949</v>
      </c>
      <c r="I44" s="234">
        <f t="shared" si="14"/>
        <v>2752.3999999999996</v>
      </c>
      <c r="J44" s="54">
        <v>37</v>
      </c>
      <c r="K44" s="94">
        <v>3385</v>
      </c>
      <c r="L44" s="93">
        <f t="shared" si="15"/>
        <v>2369.5</v>
      </c>
      <c r="M44" s="234">
        <f t="shared" si="16"/>
        <v>2200.25</v>
      </c>
      <c r="N44" s="54">
        <v>33</v>
      </c>
      <c r="O44" s="94">
        <v>3087</v>
      </c>
      <c r="P44" s="93">
        <f t="shared" si="17"/>
        <v>2160.8999999999996</v>
      </c>
      <c r="Q44" s="97">
        <f t="shared" si="18"/>
        <v>2006.5500000000002</v>
      </c>
    </row>
    <row r="45" spans="1:18" x14ac:dyDescent="0.25">
      <c r="A45" s="186" t="s">
        <v>17</v>
      </c>
      <c r="B45" s="146">
        <v>80</v>
      </c>
      <c r="C45" s="157">
        <v>9521</v>
      </c>
      <c r="D45" s="151">
        <f t="shared" si="11"/>
        <v>7140.75</v>
      </c>
      <c r="E45" s="56">
        <f t="shared" si="12"/>
        <v>6664.7</v>
      </c>
      <c r="F45" s="54">
        <v>79</v>
      </c>
      <c r="G45" s="94">
        <v>9519</v>
      </c>
      <c r="H45" s="93">
        <f t="shared" si="13"/>
        <v>7139.25</v>
      </c>
      <c r="I45" s="234">
        <f t="shared" si="14"/>
        <v>6663.2999999999993</v>
      </c>
      <c r="J45" s="54">
        <v>47</v>
      </c>
      <c r="K45" s="94">
        <v>6021</v>
      </c>
      <c r="L45" s="93">
        <f t="shared" si="15"/>
        <v>4214.7</v>
      </c>
      <c r="M45" s="234">
        <f t="shared" si="16"/>
        <v>3913.65</v>
      </c>
      <c r="N45" s="54">
        <v>75</v>
      </c>
      <c r="O45" s="94">
        <v>10877</v>
      </c>
      <c r="P45" s="93">
        <f t="shared" si="17"/>
        <v>7613.9</v>
      </c>
      <c r="Q45" s="97">
        <f t="shared" si="18"/>
        <v>7070.05</v>
      </c>
    </row>
    <row r="46" spans="1:18" x14ac:dyDescent="0.25">
      <c r="A46" s="186" t="s">
        <v>95</v>
      </c>
      <c r="B46" s="146">
        <v>1</v>
      </c>
      <c r="C46" s="157">
        <v>30</v>
      </c>
      <c r="D46" s="151"/>
      <c r="E46" s="56">
        <f t="shared" si="12"/>
        <v>21</v>
      </c>
      <c r="F46" s="54">
        <v>4</v>
      </c>
      <c r="G46" s="94">
        <v>269</v>
      </c>
      <c r="H46" s="93">
        <f t="shared" si="13"/>
        <v>201.75</v>
      </c>
      <c r="I46" s="234">
        <f t="shared" si="14"/>
        <v>188.29999999999998</v>
      </c>
      <c r="J46" s="54"/>
      <c r="K46" s="94"/>
      <c r="L46" s="93"/>
      <c r="M46" s="234">
        <f t="shared" si="16"/>
        <v>0</v>
      </c>
      <c r="N46" s="54">
        <v>1</v>
      </c>
      <c r="O46" s="94">
        <v>38</v>
      </c>
      <c r="P46" s="93">
        <f t="shared" si="17"/>
        <v>26.599999999999998</v>
      </c>
      <c r="Q46" s="97">
        <f t="shared" si="18"/>
        <v>24.7</v>
      </c>
    </row>
    <row r="47" spans="1:18" x14ac:dyDescent="0.25">
      <c r="A47" s="186" t="s">
        <v>123</v>
      </c>
      <c r="B47" s="146">
        <v>7</v>
      </c>
      <c r="C47" s="157">
        <v>780</v>
      </c>
      <c r="D47" s="151">
        <f t="shared" si="11"/>
        <v>585</v>
      </c>
      <c r="E47" s="56">
        <f t="shared" si="12"/>
        <v>546</v>
      </c>
      <c r="F47" s="54">
        <v>12</v>
      </c>
      <c r="G47" s="94">
        <v>1085</v>
      </c>
      <c r="H47" s="93">
        <f t="shared" si="13"/>
        <v>813.75</v>
      </c>
      <c r="I47" s="234">
        <f t="shared" si="14"/>
        <v>759.5</v>
      </c>
      <c r="J47" s="54">
        <v>2</v>
      </c>
      <c r="K47" s="94">
        <v>169</v>
      </c>
      <c r="L47" s="93">
        <f t="shared" si="15"/>
        <v>118.3</v>
      </c>
      <c r="M47" s="234">
        <f t="shared" si="16"/>
        <v>109.85000000000001</v>
      </c>
      <c r="N47" s="54"/>
      <c r="O47" s="94"/>
      <c r="P47" s="93"/>
      <c r="Q47" s="258">
        <f t="shared" si="18"/>
        <v>0</v>
      </c>
    </row>
    <row r="48" spans="1:18" x14ac:dyDescent="0.25">
      <c r="A48" s="186" t="s">
        <v>18</v>
      </c>
      <c r="B48" s="146">
        <v>102</v>
      </c>
      <c r="C48" s="157">
        <v>8816</v>
      </c>
      <c r="D48" s="151">
        <f t="shared" si="11"/>
        <v>6612</v>
      </c>
      <c r="E48" s="56">
        <f t="shared" si="12"/>
        <v>6171.2</v>
      </c>
      <c r="F48" s="54">
        <v>89</v>
      </c>
      <c r="G48" s="94">
        <v>9088</v>
      </c>
      <c r="H48" s="93">
        <f t="shared" si="13"/>
        <v>6816</v>
      </c>
      <c r="I48" s="234">
        <f t="shared" si="14"/>
        <v>6361.5999999999995</v>
      </c>
      <c r="J48" s="54">
        <v>121</v>
      </c>
      <c r="K48" s="94">
        <v>11509</v>
      </c>
      <c r="L48" s="93">
        <f t="shared" si="15"/>
        <v>8056.2999999999993</v>
      </c>
      <c r="M48" s="234">
        <f t="shared" si="16"/>
        <v>7480.85</v>
      </c>
      <c r="N48" s="54">
        <v>72</v>
      </c>
      <c r="O48" s="94">
        <v>6891</v>
      </c>
      <c r="P48" s="93">
        <f t="shared" si="17"/>
        <v>4823.7</v>
      </c>
      <c r="Q48" s="95">
        <f t="shared" si="18"/>
        <v>4479.1500000000005</v>
      </c>
    </row>
    <row r="49" spans="1:17" x14ac:dyDescent="0.25">
      <c r="A49" s="186" t="s">
        <v>19</v>
      </c>
      <c r="B49" s="146">
        <v>9</v>
      </c>
      <c r="C49" s="157">
        <v>1268</v>
      </c>
      <c r="D49" s="151">
        <f t="shared" si="11"/>
        <v>951</v>
      </c>
      <c r="E49" s="56">
        <f t="shared" si="12"/>
        <v>887.59999999999991</v>
      </c>
      <c r="F49" s="54">
        <v>15</v>
      </c>
      <c r="G49" s="94">
        <v>1492</v>
      </c>
      <c r="H49" s="93">
        <f t="shared" si="13"/>
        <v>1119</v>
      </c>
      <c r="I49" s="234">
        <f t="shared" si="14"/>
        <v>1044.3999999999999</v>
      </c>
      <c r="J49" s="54">
        <v>14</v>
      </c>
      <c r="K49" s="94">
        <v>1401</v>
      </c>
      <c r="L49" s="93">
        <f t="shared" si="15"/>
        <v>980.69999999999993</v>
      </c>
      <c r="M49" s="234">
        <f t="shared" si="16"/>
        <v>910.65</v>
      </c>
      <c r="N49" s="54">
        <v>12</v>
      </c>
      <c r="O49" s="94">
        <v>1412</v>
      </c>
      <c r="P49" s="93">
        <f t="shared" si="17"/>
        <v>988.4</v>
      </c>
      <c r="Q49" s="97">
        <f t="shared" si="18"/>
        <v>917.80000000000007</v>
      </c>
    </row>
    <row r="50" spans="1:17" x14ac:dyDescent="0.25">
      <c r="A50" s="186" t="s">
        <v>96</v>
      </c>
      <c r="B50" s="146">
        <v>13</v>
      </c>
      <c r="C50" s="157">
        <v>1025</v>
      </c>
      <c r="D50" s="151">
        <f t="shared" si="11"/>
        <v>768.75</v>
      </c>
      <c r="E50" s="56">
        <f t="shared" si="12"/>
        <v>717.5</v>
      </c>
      <c r="F50" s="54">
        <v>17</v>
      </c>
      <c r="G50" s="94">
        <v>1221</v>
      </c>
      <c r="H50" s="93">
        <f t="shared" si="13"/>
        <v>915.75</v>
      </c>
      <c r="I50" s="234">
        <f t="shared" si="14"/>
        <v>854.69999999999993</v>
      </c>
      <c r="J50" s="54">
        <v>19</v>
      </c>
      <c r="K50" s="94">
        <v>1203</v>
      </c>
      <c r="L50" s="93">
        <f t="shared" si="15"/>
        <v>842.09999999999991</v>
      </c>
      <c r="M50" s="234">
        <f t="shared" si="16"/>
        <v>781.95</v>
      </c>
      <c r="N50" s="54">
        <v>12</v>
      </c>
      <c r="O50" s="94">
        <v>770</v>
      </c>
      <c r="P50" s="93">
        <f t="shared" si="17"/>
        <v>539</v>
      </c>
      <c r="Q50" s="98">
        <f t="shared" si="18"/>
        <v>500.5</v>
      </c>
    </row>
    <row r="51" spans="1:17" x14ac:dyDescent="0.25">
      <c r="A51" s="186" t="s">
        <v>20</v>
      </c>
      <c r="B51" s="146">
        <v>74</v>
      </c>
      <c r="C51" s="157">
        <v>9515</v>
      </c>
      <c r="D51" s="151">
        <f t="shared" si="11"/>
        <v>7136.25</v>
      </c>
      <c r="E51" s="56">
        <f t="shared" si="12"/>
        <v>6660.5</v>
      </c>
      <c r="F51" s="54">
        <v>34</v>
      </c>
      <c r="G51" s="94">
        <v>3887</v>
      </c>
      <c r="H51" s="93">
        <f t="shared" si="13"/>
        <v>2915.25</v>
      </c>
      <c r="I51" s="234">
        <f t="shared" si="14"/>
        <v>2720.8999999999996</v>
      </c>
      <c r="J51" s="54">
        <v>103</v>
      </c>
      <c r="K51" s="94">
        <v>9778</v>
      </c>
      <c r="L51" s="93">
        <f t="shared" si="15"/>
        <v>6844.5999999999995</v>
      </c>
      <c r="M51" s="234">
        <f t="shared" si="16"/>
        <v>6355.7</v>
      </c>
      <c r="N51" s="54">
        <v>28</v>
      </c>
      <c r="O51" s="94">
        <v>2992</v>
      </c>
      <c r="P51" s="93">
        <f t="shared" si="17"/>
        <v>2094.4</v>
      </c>
      <c r="Q51" s="258">
        <f t="shared" si="18"/>
        <v>1944.8</v>
      </c>
    </row>
    <row r="52" spans="1:17" x14ac:dyDescent="0.25">
      <c r="A52" s="186" t="s">
        <v>21</v>
      </c>
      <c r="B52" s="146">
        <v>337</v>
      </c>
      <c r="C52" s="157">
        <v>31398</v>
      </c>
      <c r="D52" s="151">
        <f t="shared" si="11"/>
        <v>23548.5</v>
      </c>
      <c r="E52" s="56">
        <f t="shared" si="12"/>
        <v>21978.6</v>
      </c>
      <c r="F52" s="54">
        <v>731</v>
      </c>
      <c r="G52" s="94">
        <v>60509</v>
      </c>
      <c r="H52" s="93">
        <f t="shared" si="13"/>
        <v>45381.75</v>
      </c>
      <c r="I52" s="234">
        <f t="shared" si="14"/>
        <v>42356.299999999996</v>
      </c>
      <c r="J52" s="54">
        <v>356</v>
      </c>
      <c r="K52" s="94">
        <v>33048</v>
      </c>
      <c r="L52" s="93">
        <f t="shared" si="15"/>
        <v>23133.599999999999</v>
      </c>
      <c r="M52" s="234">
        <f t="shared" si="16"/>
        <v>21481.200000000001</v>
      </c>
      <c r="N52" s="54">
        <v>684</v>
      </c>
      <c r="O52" s="94">
        <v>60789</v>
      </c>
      <c r="P52" s="93">
        <f t="shared" si="17"/>
        <v>42552.299999999996</v>
      </c>
      <c r="Q52" s="95">
        <f t="shared" si="18"/>
        <v>39512.85</v>
      </c>
    </row>
    <row r="53" spans="1:17" x14ac:dyDescent="0.25">
      <c r="A53" s="186" t="s">
        <v>99</v>
      </c>
      <c r="B53" s="146">
        <v>5</v>
      </c>
      <c r="C53" s="147">
        <v>410</v>
      </c>
      <c r="D53" s="151">
        <f t="shared" si="11"/>
        <v>307.5</v>
      </c>
      <c r="E53" s="56">
        <f t="shared" si="12"/>
        <v>287</v>
      </c>
      <c r="F53" s="152">
        <v>1</v>
      </c>
      <c r="G53" s="153">
        <v>37</v>
      </c>
      <c r="H53" s="93">
        <f t="shared" si="13"/>
        <v>27.75</v>
      </c>
      <c r="I53" s="234">
        <f t="shared" si="14"/>
        <v>25.9</v>
      </c>
      <c r="J53" s="152">
        <v>4</v>
      </c>
      <c r="K53" s="153">
        <v>488</v>
      </c>
      <c r="L53" s="93">
        <f t="shared" si="15"/>
        <v>341.59999999999997</v>
      </c>
      <c r="M53" s="234">
        <f t="shared" si="16"/>
        <v>317.2</v>
      </c>
      <c r="N53" s="54"/>
      <c r="O53" s="94"/>
      <c r="P53" s="93"/>
      <c r="Q53" s="95">
        <f t="shared" si="18"/>
        <v>0</v>
      </c>
    </row>
    <row r="54" spans="1:17" x14ac:dyDescent="0.25">
      <c r="A54" s="186" t="s">
        <v>22</v>
      </c>
      <c r="B54" s="146">
        <v>218</v>
      </c>
      <c r="C54" s="157">
        <v>26919</v>
      </c>
      <c r="D54" s="151">
        <f t="shared" si="11"/>
        <v>20189.25</v>
      </c>
      <c r="E54" s="56">
        <f t="shared" si="12"/>
        <v>18843.3</v>
      </c>
      <c r="F54" s="54">
        <v>192</v>
      </c>
      <c r="G54" s="94">
        <v>21212</v>
      </c>
      <c r="H54" s="93">
        <f t="shared" si="13"/>
        <v>15909</v>
      </c>
      <c r="I54" s="234">
        <f t="shared" si="14"/>
        <v>14848.4</v>
      </c>
      <c r="J54" s="54">
        <v>120</v>
      </c>
      <c r="K54" s="94">
        <v>15502</v>
      </c>
      <c r="L54" s="93">
        <f t="shared" si="15"/>
        <v>10851.4</v>
      </c>
      <c r="M54" s="234">
        <f t="shared" si="16"/>
        <v>10076.300000000001</v>
      </c>
      <c r="N54" s="54">
        <v>139</v>
      </c>
      <c r="O54" s="94">
        <v>18075</v>
      </c>
      <c r="P54" s="93">
        <f t="shared" si="17"/>
        <v>12652.5</v>
      </c>
      <c r="Q54" s="97">
        <f t="shared" si="18"/>
        <v>11748.75</v>
      </c>
    </row>
    <row r="55" spans="1:17" x14ac:dyDescent="0.25">
      <c r="A55" s="186" t="s">
        <v>23</v>
      </c>
      <c r="B55" s="148">
        <v>104</v>
      </c>
      <c r="C55" s="157">
        <v>12308</v>
      </c>
      <c r="D55" s="151">
        <f t="shared" si="11"/>
        <v>9231</v>
      </c>
      <c r="E55" s="56">
        <f t="shared" si="12"/>
        <v>8615.5999999999985</v>
      </c>
      <c r="F55" s="53">
        <v>51</v>
      </c>
      <c r="G55" s="94">
        <v>6061</v>
      </c>
      <c r="H55" s="93">
        <f t="shared" si="13"/>
        <v>4545.75</v>
      </c>
      <c r="I55" s="234">
        <f t="shared" si="14"/>
        <v>4242.7</v>
      </c>
      <c r="J55" s="53">
        <v>66</v>
      </c>
      <c r="K55" s="94">
        <v>7961</v>
      </c>
      <c r="L55" s="93">
        <f t="shared" si="15"/>
        <v>5572.7</v>
      </c>
      <c r="M55" s="234">
        <f t="shared" si="16"/>
        <v>5174.6500000000005</v>
      </c>
      <c r="N55" s="53">
        <v>58</v>
      </c>
      <c r="O55" s="94">
        <v>7599</v>
      </c>
      <c r="P55" s="93">
        <f t="shared" si="17"/>
        <v>5319.2999999999993</v>
      </c>
      <c r="Q55" s="258">
        <f t="shared" si="18"/>
        <v>4939.3500000000004</v>
      </c>
    </row>
    <row r="56" spans="1:17" x14ac:dyDescent="0.25">
      <c r="A56" s="186" t="s">
        <v>24</v>
      </c>
      <c r="B56" s="146">
        <v>233</v>
      </c>
      <c r="C56" s="157">
        <v>28788</v>
      </c>
      <c r="D56" s="151">
        <f t="shared" si="11"/>
        <v>21591</v>
      </c>
      <c r="E56" s="56">
        <f t="shared" si="12"/>
        <v>20151.599999999999</v>
      </c>
      <c r="F56" s="54">
        <v>229</v>
      </c>
      <c r="G56" s="94">
        <v>23643</v>
      </c>
      <c r="H56" s="93">
        <f t="shared" si="13"/>
        <v>17732.25</v>
      </c>
      <c r="I56" s="234">
        <f t="shared" si="14"/>
        <v>16550.099999999999</v>
      </c>
      <c r="J56" s="54">
        <v>259</v>
      </c>
      <c r="K56" s="94">
        <v>26118</v>
      </c>
      <c r="L56" s="93">
        <f t="shared" si="15"/>
        <v>18282.599999999999</v>
      </c>
      <c r="M56" s="234">
        <f t="shared" si="16"/>
        <v>16976.7</v>
      </c>
      <c r="N56" s="54">
        <v>255</v>
      </c>
      <c r="O56" s="94">
        <v>24724</v>
      </c>
      <c r="P56" s="93">
        <f t="shared" si="17"/>
        <v>17306.8</v>
      </c>
      <c r="Q56" s="97">
        <f t="shared" si="18"/>
        <v>16070.6</v>
      </c>
    </row>
    <row r="57" spans="1:17" x14ac:dyDescent="0.25">
      <c r="A57" s="186" t="s">
        <v>25</v>
      </c>
      <c r="B57" s="146">
        <v>33</v>
      </c>
      <c r="C57" s="157">
        <v>3861</v>
      </c>
      <c r="D57" s="151">
        <f t="shared" si="11"/>
        <v>2895.75</v>
      </c>
      <c r="E57" s="56">
        <f t="shared" si="12"/>
        <v>2702.7</v>
      </c>
      <c r="F57" s="54">
        <v>4</v>
      </c>
      <c r="G57" s="94">
        <v>344</v>
      </c>
      <c r="H57" s="93">
        <f t="shared" si="13"/>
        <v>258</v>
      </c>
      <c r="I57" s="234">
        <f t="shared" si="14"/>
        <v>240.79999999999998</v>
      </c>
      <c r="J57" s="54">
        <v>7</v>
      </c>
      <c r="K57" s="94">
        <v>1025</v>
      </c>
      <c r="L57" s="93">
        <f t="shared" si="15"/>
        <v>717.5</v>
      </c>
      <c r="M57" s="234">
        <f t="shared" si="16"/>
        <v>666.25</v>
      </c>
      <c r="N57" s="54">
        <v>4</v>
      </c>
      <c r="O57" s="94">
        <v>494</v>
      </c>
      <c r="P57" s="93">
        <f t="shared" si="17"/>
        <v>345.79999999999995</v>
      </c>
      <c r="Q57" s="258">
        <f t="shared" si="18"/>
        <v>321.10000000000002</v>
      </c>
    </row>
    <row r="58" spans="1:17" x14ac:dyDescent="0.25">
      <c r="A58" s="186" t="s">
        <v>26</v>
      </c>
      <c r="B58" s="146">
        <v>71</v>
      </c>
      <c r="C58" s="157">
        <v>7185</v>
      </c>
      <c r="D58" s="151">
        <f t="shared" si="11"/>
        <v>5388.75</v>
      </c>
      <c r="E58" s="56">
        <f t="shared" si="12"/>
        <v>5029.5</v>
      </c>
      <c r="F58" s="54">
        <v>69</v>
      </c>
      <c r="G58" s="94">
        <v>6798</v>
      </c>
      <c r="H58" s="93">
        <f t="shared" si="13"/>
        <v>5098.5</v>
      </c>
      <c r="I58" s="234">
        <f t="shared" si="14"/>
        <v>4758.5999999999995</v>
      </c>
      <c r="J58" s="54">
        <v>61</v>
      </c>
      <c r="K58" s="94">
        <v>5403</v>
      </c>
      <c r="L58" s="93">
        <f t="shared" si="15"/>
        <v>3782.1</v>
      </c>
      <c r="M58" s="234">
        <f t="shared" si="16"/>
        <v>3511.9500000000003</v>
      </c>
      <c r="N58" s="54">
        <v>97</v>
      </c>
      <c r="O58" s="94">
        <v>8413</v>
      </c>
      <c r="P58" s="93">
        <f t="shared" si="17"/>
        <v>5889.0999999999995</v>
      </c>
      <c r="Q58" s="97">
        <f t="shared" si="18"/>
        <v>5468.45</v>
      </c>
    </row>
    <row r="59" spans="1:17" x14ac:dyDescent="0.25">
      <c r="A59" s="186" t="s">
        <v>27</v>
      </c>
      <c r="B59" s="146">
        <v>10</v>
      </c>
      <c r="C59" s="157">
        <v>878</v>
      </c>
      <c r="D59" s="151">
        <f t="shared" si="11"/>
        <v>658.5</v>
      </c>
      <c r="E59" s="56">
        <f t="shared" si="12"/>
        <v>614.59999999999991</v>
      </c>
      <c r="F59" s="54">
        <v>11</v>
      </c>
      <c r="G59" s="94">
        <v>1044</v>
      </c>
      <c r="H59" s="93">
        <f t="shared" si="13"/>
        <v>783</v>
      </c>
      <c r="I59" s="234">
        <f t="shared" si="14"/>
        <v>730.8</v>
      </c>
      <c r="J59" s="54">
        <v>8</v>
      </c>
      <c r="K59" s="94">
        <v>739</v>
      </c>
      <c r="L59" s="93">
        <f t="shared" si="15"/>
        <v>517.29999999999995</v>
      </c>
      <c r="M59" s="234">
        <f t="shared" si="16"/>
        <v>480.35</v>
      </c>
      <c r="N59" s="54">
        <v>9</v>
      </c>
      <c r="O59" s="94">
        <v>796</v>
      </c>
      <c r="P59" s="93">
        <f t="shared" si="17"/>
        <v>557.19999999999993</v>
      </c>
      <c r="Q59" s="97">
        <f t="shared" si="18"/>
        <v>517.4</v>
      </c>
    </row>
    <row r="60" spans="1:17" x14ac:dyDescent="0.25">
      <c r="A60" s="186" t="s">
        <v>28</v>
      </c>
      <c r="B60" s="146"/>
      <c r="C60" s="157"/>
      <c r="D60" s="151"/>
      <c r="E60" s="56"/>
      <c r="F60" s="54"/>
      <c r="G60" s="94"/>
      <c r="H60" s="93"/>
      <c r="I60" s="234"/>
      <c r="J60" s="54">
        <v>3</v>
      </c>
      <c r="K60" s="94">
        <v>177</v>
      </c>
      <c r="L60" s="93">
        <f t="shared" si="15"/>
        <v>123.89999999999999</v>
      </c>
      <c r="M60" s="234">
        <f t="shared" si="16"/>
        <v>115.05</v>
      </c>
      <c r="N60" s="54">
        <v>2</v>
      </c>
      <c r="O60" s="94">
        <v>216</v>
      </c>
      <c r="P60" s="93">
        <f t="shared" si="17"/>
        <v>151.19999999999999</v>
      </c>
      <c r="Q60" s="97">
        <f t="shared" si="18"/>
        <v>140.4</v>
      </c>
    </row>
    <row r="61" spans="1:17" x14ac:dyDescent="0.25">
      <c r="A61" s="186" t="s">
        <v>29</v>
      </c>
      <c r="B61" s="146">
        <v>291</v>
      </c>
      <c r="C61" s="157">
        <v>26708</v>
      </c>
      <c r="D61" s="151">
        <f t="shared" si="11"/>
        <v>20031</v>
      </c>
      <c r="E61" s="56">
        <f t="shared" si="12"/>
        <v>18695.599999999999</v>
      </c>
      <c r="F61" s="54">
        <v>207</v>
      </c>
      <c r="G61" s="94">
        <v>18743</v>
      </c>
      <c r="H61" s="93">
        <f t="shared" si="13"/>
        <v>14057.25</v>
      </c>
      <c r="I61" s="234">
        <f t="shared" si="14"/>
        <v>13120.099999999999</v>
      </c>
      <c r="J61" s="54">
        <v>275</v>
      </c>
      <c r="K61" s="94">
        <v>23267</v>
      </c>
      <c r="L61" s="93">
        <f t="shared" si="15"/>
        <v>16286.9</v>
      </c>
      <c r="M61" s="234">
        <f t="shared" si="16"/>
        <v>15123.550000000001</v>
      </c>
      <c r="N61" s="54">
        <v>223</v>
      </c>
      <c r="O61" s="94">
        <v>20528</v>
      </c>
      <c r="P61" s="158">
        <f t="shared" si="17"/>
        <v>14369.599999999999</v>
      </c>
      <c r="Q61" s="258">
        <f t="shared" si="18"/>
        <v>13343.2</v>
      </c>
    </row>
    <row r="62" spans="1:17" x14ac:dyDescent="0.25">
      <c r="A62" s="186" t="s">
        <v>30</v>
      </c>
      <c r="B62" s="146">
        <v>62</v>
      </c>
      <c r="C62" s="157">
        <v>7155</v>
      </c>
      <c r="D62" s="151">
        <f t="shared" si="11"/>
        <v>5366.25</v>
      </c>
      <c r="E62" s="56">
        <f t="shared" si="12"/>
        <v>5008.5</v>
      </c>
      <c r="F62" s="54">
        <v>31</v>
      </c>
      <c r="G62" s="94">
        <v>3194</v>
      </c>
      <c r="H62" s="93">
        <f t="shared" si="13"/>
        <v>2395.5</v>
      </c>
      <c r="I62" s="234">
        <f t="shared" si="14"/>
        <v>2235.7999999999997</v>
      </c>
      <c r="J62" s="54">
        <v>34</v>
      </c>
      <c r="K62" s="94">
        <v>3793</v>
      </c>
      <c r="L62" s="93">
        <f t="shared" si="15"/>
        <v>2655.1</v>
      </c>
      <c r="M62" s="234">
        <f t="shared" si="16"/>
        <v>2465.4500000000003</v>
      </c>
      <c r="N62" s="54">
        <v>18</v>
      </c>
      <c r="O62" s="94">
        <v>2041</v>
      </c>
      <c r="P62" s="93">
        <f t="shared" si="17"/>
        <v>1428.6999999999998</v>
      </c>
      <c r="Q62" s="95">
        <f t="shared" si="18"/>
        <v>1326.65</v>
      </c>
    </row>
    <row r="63" spans="1:17" x14ac:dyDescent="0.25">
      <c r="A63" s="186" t="s">
        <v>31</v>
      </c>
      <c r="B63" s="146">
        <v>271</v>
      </c>
      <c r="C63" s="157">
        <v>29014</v>
      </c>
      <c r="D63" s="151">
        <f t="shared" si="11"/>
        <v>21760.5</v>
      </c>
      <c r="E63" s="56">
        <f t="shared" si="12"/>
        <v>20309.8</v>
      </c>
      <c r="F63" s="54">
        <v>380</v>
      </c>
      <c r="G63" s="94">
        <v>36000</v>
      </c>
      <c r="H63" s="93">
        <f t="shared" si="13"/>
        <v>27000</v>
      </c>
      <c r="I63" s="234">
        <f t="shared" si="14"/>
        <v>25200</v>
      </c>
      <c r="J63" s="54">
        <v>225</v>
      </c>
      <c r="K63" s="94">
        <v>21028</v>
      </c>
      <c r="L63" s="93">
        <f t="shared" si="15"/>
        <v>14719.599999999999</v>
      </c>
      <c r="M63" s="234">
        <f t="shared" si="16"/>
        <v>13668.2</v>
      </c>
      <c r="N63" s="54">
        <v>188</v>
      </c>
      <c r="O63" s="94">
        <v>18894</v>
      </c>
      <c r="P63" s="93">
        <f t="shared" si="17"/>
        <v>13225.8</v>
      </c>
      <c r="Q63" s="95">
        <f t="shared" si="18"/>
        <v>12281.1</v>
      </c>
    </row>
    <row r="64" spans="1:17" x14ac:dyDescent="0.25">
      <c r="A64" s="186" t="s">
        <v>32</v>
      </c>
      <c r="B64" s="146">
        <v>53</v>
      </c>
      <c r="C64" s="157">
        <v>4576</v>
      </c>
      <c r="D64" s="151">
        <f t="shared" si="11"/>
        <v>3432</v>
      </c>
      <c r="E64" s="56">
        <f t="shared" si="12"/>
        <v>3203.2</v>
      </c>
      <c r="F64" s="54">
        <v>66</v>
      </c>
      <c r="G64" s="94">
        <v>5942</v>
      </c>
      <c r="H64" s="93">
        <f t="shared" si="13"/>
        <v>4456.5</v>
      </c>
      <c r="I64" s="234">
        <f t="shared" si="14"/>
        <v>4159.3999999999996</v>
      </c>
      <c r="J64" s="54">
        <v>51</v>
      </c>
      <c r="K64" s="94">
        <v>3952</v>
      </c>
      <c r="L64" s="93">
        <f t="shared" si="15"/>
        <v>2766.3999999999996</v>
      </c>
      <c r="M64" s="234">
        <f t="shared" si="16"/>
        <v>2568.8000000000002</v>
      </c>
      <c r="N64" s="54">
        <v>53</v>
      </c>
      <c r="O64" s="94">
        <v>4268</v>
      </c>
      <c r="P64" s="93">
        <f t="shared" si="17"/>
        <v>2987.6</v>
      </c>
      <c r="Q64" s="95">
        <f t="shared" si="18"/>
        <v>2774.2000000000003</v>
      </c>
    </row>
    <row r="65" spans="1:17" x14ac:dyDescent="0.25">
      <c r="A65" s="186" t="s">
        <v>33</v>
      </c>
      <c r="B65" s="148">
        <v>18</v>
      </c>
      <c r="C65" s="157">
        <v>1237</v>
      </c>
      <c r="D65" s="151">
        <f t="shared" si="11"/>
        <v>927.75</v>
      </c>
      <c r="E65" s="56">
        <f t="shared" si="12"/>
        <v>865.9</v>
      </c>
      <c r="F65" s="53">
        <v>14</v>
      </c>
      <c r="G65" s="94">
        <v>1015</v>
      </c>
      <c r="H65" s="93">
        <f t="shared" si="13"/>
        <v>761.25</v>
      </c>
      <c r="I65" s="234">
        <f t="shared" si="14"/>
        <v>710.5</v>
      </c>
      <c r="J65" s="53">
        <v>23</v>
      </c>
      <c r="K65" s="94">
        <v>1481</v>
      </c>
      <c r="L65" s="93">
        <f t="shared" si="15"/>
        <v>1036.7</v>
      </c>
      <c r="M65" s="234">
        <f t="shared" si="16"/>
        <v>962.65</v>
      </c>
      <c r="N65" s="53">
        <v>11</v>
      </c>
      <c r="O65" s="94">
        <v>856</v>
      </c>
      <c r="P65" s="93">
        <f t="shared" si="17"/>
        <v>599.19999999999993</v>
      </c>
      <c r="Q65" s="95">
        <f t="shared" si="18"/>
        <v>556.4</v>
      </c>
    </row>
    <row r="66" spans="1:17" x14ac:dyDescent="0.25">
      <c r="A66" s="186" t="s">
        <v>34</v>
      </c>
      <c r="B66" s="146">
        <v>181</v>
      </c>
      <c r="C66" s="157">
        <v>17573</v>
      </c>
      <c r="D66" s="151">
        <f t="shared" si="11"/>
        <v>13179.75</v>
      </c>
      <c r="E66" s="56">
        <f t="shared" si="12"/>
        <v>12301.099999999999</v>
      </c>
      <c r="F66" s="54">
        <v>329</v>
      </c>
      <c r="G66" s="94">
        <v>27814</v>
      </c>
      <c r="H66" s="93">
        <f t="shared" si="13"/>
        <v>20860.5</v>
      </c>
      <c r="I66" s="234">
        <f t="shared" si="14"/>
        <v>19469.8</v>
      </c>
      <c r="J66" s="54">
        <v>192</v>
      </c>
      <c r="K66" s="94">
        <v>18051</v>
      </c>
      <c r="L66" s="93">
        <f t="shared" si="15"/>
        <v>12635.699999999999</v>
      </c>
      <c r="M66" s="234">
        <f t="shared" si="16"/>
        <v>11733.15</v>
      </c>
      <c r="N66" s="54">
        <v>203</v>
      </c>
      <c r="O66" s="94">
        <v>20187</v>
      </c>
      <c r="P66" s="93">
        <f t="shared" si="17"/>
        <v>14130.9</v>
      </c>
      <c r="Q66" s="95">
        <f t="shared" si="18"/>
        <v>13121.550000000001</v>
      </c>
    </row>
    <row r="67" spans="1:17" x14ac:dyDescent="0.25">
      <c r="A67" s="186" t="s">
        <v>35</v>
      </c>
      <c r="B67" s="146">
        <v>13</v>
      </c>
      <c r="C67" s="157">
        <v>1424</v>
      </c>
      <c r="D67" s="151">
        <f t="shared" si="11"/>
        <v>1068</v>
      </c>
      <c r="E67" s="56">
        <f t="shared" si="12"/>
        <v>996.8</v>
      </c>
      <c r="F67" s="54">
        <v>20</v>
      </c>
      <c r="G67" s="94">
        <v>1855</v>
      </c>
      <c r="H67" s="93">
        <f t="shared" si="13"/>
        <v>1391.25</v>
      </c>
      <c r="I67" s="234">
        <f t="shared" si="14"/>
        <v>1298.5</v>
      </c>
      <c r="J67" s="54">
        <v>17</v>
      </c>
      <c r="K67" s="94">
        <v>1593</v>
      </c>
      <c r="L67" s="93">
        <f t="shared" si="15"/>
        <v>1115.0999999999999</v>
      </c>
      <c r="M67" s="234">
        <f t="shared" si="16"/>
        <v>1035.45</v>
      </c>
      <c r="N67" s="54">
        <v>18</v>
      </c>
      <c r="O67" s="94">
        <v>1515</v>
      </c>
      <c r="P67" s="93">
        <f t="shared" si="17"/>
        <v>1060.5</v>
      </c>
      <c r="Q67" s="95">
        <f t="shared" si="18"/>
        <v>984.75</v>
      </c>
    </row>
    <row r="68" spans="1:17" x14ac:dyDescent="0.25">
      <c r="A68" s="186" t="s">
        <v>36</v>
      </c>
      <c r="B68" s="146">
        <v>73</v>
      </c>
      <c r="C68" s="157">
        <v>8199</v>
      </c>
      <c r="D68" s="151">
        <f t="shared" si="11"/>
        <v>6149.25</v>
      </c>
      <c r="E68" s="56">
        <f t="shared" si="12"/>
        <v>5739.2999999999993</v>
      </c>
      <c r="F68" s="54">
        <v>314</v>
      </c>
      <c r="G68" s="94">
        <v>26090</v>
      </c>
      <c r="H68" s="93">
        <f t="shared" si="13"/>
        <v>19567.5</v>
      </c>
      <c r="I68" s="234">
        <f t="shared" si="14"/>
        <v>18263</v>
      </c>
      <c r="J68" s="54">
        <v>87</v>
      </c>
      <c r="K68" s="94">
        <v>7445</v>
      </c>
      <c r="L68" s="93">
        <f t="shared" si="15"/>
        <v>5211.5</v>
      </c>
      <c r="M68" s="234">
        <f t="shared" si="16"/>
        <v>4839.25</v>
      </c>
      <c r="N68" s="54">
        <v>92</v>
      </c>
      <c r="O68" s="94">
        <v>8485</v>
      </c>
      <c r="P68" s="93">
        <f t="shared" si="17"/>
        <v>5939.5</v>
      </c>
      <c r="Q68" s="95">
        <f t="shared" si="18"/>
        <v>5515.25</v>
      </c>
    </row>
    <row r="69" spans="1:17" ht="15.75" thickBot="1" x14ac:dyDescent="0.3">
      <c r="A69" s="187" t="s">
        <v>37</v>
      </c>
      <c r="B69" s="149">
        <v>128</v>
      </c>
      <c r="C69" s="160">
        <v>13172</v>
      </c>
      <c r="D69" s="151">
        <f t="shared" si="11"/>
        <v>9879</v>
      </c>
      <c r="E69" s="238">
        <f t="shared" si="12"/>
        <v>9220.4</v>
      </c>
      <c r="F69" s="55">
        <v>221</v>
      </c>
      <c r="G69" s="100">
        <v>22718</v>
      </c>
      <c r="H69" s="93">
        <f t="shared" si="13"/>
        <v>17038.5</v>
      </c>
      <c r="I69" s="234">
        <f t="shared" si="14"/>
        <v>15902.599999999999</v>
      </c>
      <c r="J69" s="55">
        <v>148</v>
      </c>
      <c r="K69" s="100">
        <v>14302</v>
      </c>
      <c r="L69" s="93">
        <f t="shared" si="15"/>
        <v>10011.4</v>
      </c>
      <c r="M69" s="234">
        <f t="shared" si="16"/>
        <v>9296.3000000000011</v>
      </c>
      <c r="N69" s="55">
        <v>70</v>
      </c>
      <c r="O69" s="100">
        <v>7585</v>
      </c>
      <c r="P69" s="93">
        <f t="shared" si="17"/>
        <v>5309.5</v>
      </c>
      <c r="Q69" s="264">
        <f t="shared" si="18"/>
        <v>4930.25</v>
      </c>
    </row>
    <row r="70" spans="1:17" ht="16.5" thickTop="1" thickBot="1" x14ac:dyDescent="0.3">
      <c r="A70" s="112" t="s">
        <v>11</v>
      </c>
      <c r="B70" s="163">
        <f t="shared" ref="B70:D70" si="19">SUM(B39:B69)</f>
        <v>2558</v>
      </c>
      <c r="C70" s="202">
        <f t="shared" si="19"/>
        <v>269681</v>
      </c>
      <c r="D70" s="173">
        <f t="shared" si="19"/>
        <v>202238.25</v>
      </c>
      <c r="E70" s="236">
        <f>SUM(E39:E69)</f>
        <v>188776.69999999995</v>
      </c>
      <c r="F70" s="106">
        <f t="shared" ref="F70:H70" si="20">SUM(F39:F69)</f>
        <v>3359</v>
      </c>
      <c r="G70" s="203">
        <f t="shared" si="20"/>
        <v>313270</v>
      </c>
      <c r="H70" s="204">
        <f t="shared" si="20"/>
        <v>234952.5</v>
      </c>
      <c r="I70" s="244">
        <f>SUM(I39:I69)</f>
        <v>219288.99999999997</v>
      </c>
      <c r="J70" s="107">
        <f t="shared" ref="J70:L70" si="21">SUM(J39:J69)</f>
        <v>2415</v>
      </c>
      <c r="K70" s="205">
        <f t="shared" si="21"/>
        <v>233556</v>
      </c>
      <c r="L70" s="206">
        <f t="shared" si="21"/>
        <v>163489.20000000001</v>
      </c>
      <c r="M70" s="247">
        <f>SUM(M39:M69)</f>
        <v>151811.4</v>
      </c>
      <c r="N70" s="180">
        <f t="shared" ref="N70:P70" si="22">SUM(N39:N69)</f>
        <v>2418</v>
      </c>
      <c r="O70" s="207">
        <f t="shared" si="22"/>
        <v>237989</v>
      </c>
      <c r="P70" s="256">
        <f t="shared" si="22"/>
        <v>166592.30000000002</v>
      </c>
      <c r="Q70" s="260">
        <f>SUM(Q39:Q69)</f>
        <v>154692.84999999998</v>
      </c>
    </row>
    <row r="71" spans="1:17" ht="15.75" customHeight="1" thickBot="1" x14ac:dyDescent="0.3">
      <c r="C71" s="352" t="s">
        <v>156</v>
      </c>
      <c r="D71" s="353"/>
      <c r="E71" s="354"/>
      <c r="F71" s="116"/>
      <c r="G71" s="346" t="s">
        <v>150</v>
      </c>
      <c r="H71" s="347"/>
      <c r="I71" s="348"/>
      <c r="J71" s="116"/>
      <c r="K71" s="319" t="s">
        <v>148</v>
      </c>
      <c r="L71" s="320"/>
      <c r="M71" s="321"/>
      <c r="N71" s="116"/>
      <c r="O71" s="325" t="s">
        <v>147</v>
      </c>
      <c r="P71" s="326"/>
      <c r="Q71" s="327"/>
    </row>
    <row r="73" spans="1:17" ht="15.75" thickBot="1" x14ac:dyDescent="0.3"/>
    <row r="74" spans="1:17" ht="21.75" thickBot="1" x14ac:dyDescent="0.4">
      <c r="A74" s="58"/>
      <c r="B74" s="322" t="s">
        <v>142</v>
      </c>
      <c r="C74" s="323"/>
      <c r="D74" s="323"/>
      <c r="E74" s="323"/>
      <c r="F74" s="324"/>
      <c r="G74" s="185"/>
    </row>
    <row r="75" spans="1:17" ht="39" customHeight="1" thickBot="1" x14ac:dyDescent="0.35">
      <c r="D75" s="199" t="s">
        <v>73</v>
      </c>
      <c r="E75" s="225" t="s">
        <v>138</v>
      </c>
      <c r="F75" s="225" t="s">
        <v>162</v>
      </c>
      <c r="G75" s="111"/>
    </row>
    <row r="76" spans="1:17" ht="19.5" thickBot="1" x14ac:dyDescent="0.35">
      <c r="B76" s="109" t="s">
        <v>158</v>
      </c>
      <c r="C76" s="108"/>
      <c r="D76" s="200">
        <f>C31</f>
        <v>269681</v>
      </c>
      <c r="E76" s="123">
        <f>D76*0.7</f>
        <v>188776.69999999998</v>
      </c>
      <c r="F76" s="123">
        <f>D76*0.7</f>
        <v>188776.69999999998</v>
      </c>
    </row>
    <row r="77" spans="1:17" ht="19.5" customHeight="1" thickBot="1" x14ac:dyDescent="0.35">
      <c r="B77" s="109" t="s">
        <v>128</v>
      </c>
      <c r="C77" s="108"/>
      <c r="D77" s="124">
        <f>G31</f>
        <v>313270</v>
      </c>
      <c r="E77" s="122">
        <f>D77*0.7</f>
        <v>219289</v>
      </c>
      <c r="F77" s="122">
        <f>D77*0.7</f>
        <v>219289</v>
      </c>
    </row>
    <row r="78" spans="1:17" ht="19.5" customHeight="1" x14ac:dyDescent="0.25">
      <c r="H78" s="117"/>
      <c r="I78" s="117"/>
      <c r="J78" s="110"/>
    </row>
    <row r="79" spans="1:17" ht="19.5" customHeight="1" thickBot="1" x14ac:dyDescent="0.3">
      <c r="H79" s="117"/>
      <c r="I79" s="117"/>
      <c r="J79" s="110"/>
    </row>
    <row r="80" spans="1:17" ht="39" customHeight="1" thickBot="1" x14ac:dyDescent="0.3">
      <c r="D80" s="199" t="s">
        <v>73</v>
      </c>
      <c r="E80" s="224" t="s">
        <v>140</v>
      </c>
      <c r="F80" s="224" t="s">
        <v>163</v>
      </c>
    </row>
    <row r="81" spans="2:10" ht="19.5" customHeight="1" thickBot="1" x14ac:dyDescent="0.35">
      <c r="B81" s="109" t="s">
        <v>118</v>
      </c>
      <c r="C81" s="108"/>
      <c r="D81" s="182">
        <f>K31</f>
        <v>233556</v>
      </c>
      <c r="E81" s="123">
        <f>D81*0.65</f>
        <v>151811.4</v>
      </c>
      <c r="F81" s="123">
        <f>D81*0.6</f>
        <v>140133.6</v>
      </c>
    </row>
    <row r="82" spans="2:10" ht="19.5" customHeight="1" thickBot="1" x14ac:dyDescent="0.35">
      <c r="B82" s="109" t="s">
        <v>111</v>
      </c>
      <c r="C82" s="108"/>
      <c r="D82" s="125">
        <f>O31</f>
        <v>237989</v>
      </c>
      <c r="E82" s="122">
        <f>D82*0.65</f>
        <v>154692.85</v>
      </c>
      <c r="F82" s="122">
        <f>D82*0.6</f>
        <v>142793.4</v>
      </c>
    </row>
    <row r="83" spans="2:10" ht="19.5" customHeight="1" x14ac:dyDescent="0.25">
      <c r="J83" s="59"/>
    </row>
  </sheetData>
  <mergeCells count="20">
    <mergeCell ref="B74:F74"/>
    <mergeCell ref="B37:D37"/>
    <mergeCell ref="C32:E32"/>
    <mergeCell ref="C71:E71"/>
    <mergeCell ref="B1:K1"/>
    <mergeCell ref="B6:E6"/>
    <mergeCell ref="K32:M32"/>
    <mergeCell ref="J6:M6"/>
    <mergeCell ref="J37:M37"/>
    <mergeCell ref="F6:I6"/>
    <mergeCell ref="G32:I32"/>
    <mergeCell ref="F37:I37"/>
    <mergeCell ref="K71:M71"/>
    <mergeCell ref="B4:Q4"/>
    <mergeCell ref="B35:Q35"/>
    <mergeCell ref="O32:Q32"/>
    <mergeCell ref="N6:Q6"/>
    <mergeCell ref="N37:Q37"/>
    <mergeCell ref="O71:Q71"/>
    <mergeCell ref="G71:I7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83"/>
  <sheetViews>
    <sheetView workbookViewId="0">
      <pane xSplit="1" ySplit="3" topLeftCell="B73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40.85546875" style="51" customWidth="1"/>
    <col min="2" max="13" width="22.7109375" style="51" customWidth="1"/>
    <col min="14" max="17" width="25.7109375" style="51" customWidth="1"/>
    <col min="18" max="16384" width="9.140625" style="51"/>
  </cols>
  <sheetData>
    <row r="1" spans="1:18" ht="21.75" thickBot="1" x14ac:dyDescent="0.4">
      <c r="A1" s="166"/>
      <c r="B1" s="361" t="s">
        <v>74</v>
      </c>
      <c r="C1" s="362"/>
      <c r="D1" s="362"/>
      <c r="E1" s="362"/>
      <c r="F1" s="362"/>
      <c r="G1" s="362"/>
      <c r="H1" s="362"/>
      <c r="I1" s="362"/>
      <c r="J1" s="362"/>
      <c r="K1" s="363"/>
    </row>
    <row r="2" spans="1:18" s="80" customFormat="1" ht="14.25" customHeight="1" x14ac:dyDescent="0.35">
      <c r="A2" s="167"/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8" ht="12.75" customHeight="1" thickBot="1" x14ac:dyDescent="0.3">
      <c r="A3" s="168"/>
    </row>
    <row r="4" spans="1:18" ht="21.75" thickBot="1" x14ac:dyDescent="0.4">
      <c r="A4" s="58"/>
      <c r="B4" s="322" t="s">
        <v>71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4"/>
    </row>
    <row r="6" spans="1:18" ht="15.75" x14ac:dyDescent="0.25">
      <c r="A6" s="191"/>
      <c r="B6" s="337" t="s">
        <v>154</v>
      </c>
      <c r="C6" s="338"/>
      <c r="D6" s="338"/>
      <c r="E6" s="339"/>
      <c r="F6" s="343" t="s">
        <v>141</v>
      </c>
      <c r="G6" s="344"/>
      <c r="H6" s="344"/>
      <c r="I6" s="345"/>
      <c r="J6" s="340" t="s">
        <v>149</v>
      </c>
      <c r="K6" s="341"/>
      <c r="L6" s="341"/>
      <c r="M6" s="342"/>
      <c r="N6" s="331" t="s">
        <v>133</v>
      </c>
      <c r="O6" s="332"/>
      <c r="P6" s="332"/>
      <c r="Q6" s="332"/>
      <c r="R6" s="154"/>
    </row>
    <row r="7" spans="1:18" ht="30.75" thickBot="1" x14ac:dyDescent="0.3">
      <c r="A7" s="87" t="s">
        <v>0</v>
      </c>
      <c r="B7" s="127" t="s">
        <v>155</v>
      </c>
      <c r="C7" s="91" t="s">
        <v>75</v>
      </c>
      <c r="D7" s="241" t="s">
        <v>139</v>
      </c>
      <c r="E7" s="269" t="s">
        <v>161</v>
      </c>
      <c r="F7" s="118" t="s">
        <v>131</v>
      </c>
      <c r="G7" s="89" t="s">
        <v>75</v>
      </c>
      <c r="H7" s="271" t="s">
        <v>139</v>
      </c>
      <c r="I7" s="243" t="s">
        <v>161</v>
      </c>
      <c r="J7" s="120" t="s">
        <v>113</v>
      </c>
      <c r="K7" s="90" t="s">
        <v>75</v>
      </c>
      <c r="L7" s="121" t="s">
        <v>138</v>
      </c>
      <c r="M7" s="246" t="s">
        <v>162</v>
      </c>
      <c r="N7" s="178" t="s">
        <v>105</v>
      </c>
      <c r="O7" s="179" t="s">
        <v>75</v>
      </c>
      <c r="P7" s="217" t="s">
        <v>138</v>
      </c>
      <c r="Q7" s="275" t="s">
        <v>162</v>
      </c>
      <c r="R7" s="250"/>
    </row>
    <row r="8" spans="1:18" ht="15.75" thickTop="1" x14ac:dyDescent="0.25">
      <c r="A8" s="4" t="s">
        <v>51</v>
      </c>
      <c r="B8" s="140">
        <v>1488</v>
      </c>
      <c r="C8" s="137">
        <v>156269</v>
      </c>
      <c r="D8" s="172">
        <f>C8*0.75</f>
        <v>117201.75</v>
      </c>
      <c r="E8" s="233">
        <f>C8*0.7</f>
        <v>109388.29999999999</v>
      </c>
      <c r="F8" s="48">
        <v>1134</v>
      </c>
      <c r="G8" s="92">
        <v>119635</v>
      </c>
      <c r="H8" s="93">
        <f>G8*0.75</f>
        <v>89726.25</v>
      </c>
      <c r="I8" s="234">
        <f>G8*0.7</f>
        <v>83744.5</v>
      </c>
      <c r="J8" s="48">
        <v>996</v>
      </c>
      <c r="K8" s="92">
        <v>108297</v>
      </c>
      <c r="L8" s="93">
        <f>K8*0.7</f>
        <v>75807.899999999994</v>
      </c>
      <c r="M8" s="234">
        <f>K8*0.65</f>
        <v>70393.05</v>
      </c>
      <c r="N8" s="48">
        <v>1044</v>
      </c>
      <c r="O8" s="92">
        <v>112783</v>
      </c>
      <c r="P8" s="274">
        <f>O8*0.7</f>
        <v>78948.099999999991</v>
      </c>
      <c r="Q8" s="98">
        <f>O8*0.65</f>
        <v>73308.95</v>
      </c>
    </row>
    <row r="9" spans="1:18" x14ac:dyDescent="0.25">
      <c r="A9" s="4" t="s">
        <v>116</v>
      </c>
      <c r="B9" s="169">
        <v>2</v>
      </c>
      <c r="C9" s="170">
        <v>253</v>
      </c>
      <c r="D9" s="158">
        <f>C9*0.75</f>
        <v>189.75</v>
      </c>
      <c r="E9" s="239">
        <f t="shared" ref="E9:E30" si="0">C9*0.7</f>
        <v>177.1</v>
      </c>
      <c r="F9" s="171">
        <v>5</v>
      </c>
      <c r="G9" s="114">
        <v>468</v>
      </c>
      <c r="H9" s="93">
        <f>G9*0.75</f>
        <v>351</v>
      </c>
      <c r="I9" s="234">
        <f t="shared" ref="I9:I30" si="1">G9*0.7</f>
        <v>327.59999999999997</v>
      </c>
      <c r="J9" s="171">
        <v>17</v>
      </c>
      <c r="K9" s="114">
        <v>2186</v>
      </c>
      <c r="L9" s="93">
        <f>K9*0.7</f>
        <v>1530.1999999999998</v>
      </c>
      <c r="M9" s="234">
        <f t="shared" ref="M9:M30" si="2">K9*0.65</f>
        <v>1420.9</v>
      </c>
      <c r="N9" s="171">
        <v>17</v>
      </c>
      <c r="O9" s="114">
        <v>2274</v>
      </c>
      <c r="P9" s="93">
        <f>O9*0.7</f>
        <v>1591.8</v>
      </c>
      <c r="Q9" s="98">
        <f t="shared" ref="Q9:Q30" si="3">O9*0.65</f>
        <v>1478.1000000000001</v>
      </c>
    </row>
    <row r="10" spans="1:18" x14ac:dyDescent="0.25">
      <c r="A10" s="4" t="s">
        <v>52</v>
      </c>
      <c r="B10" s="141">
        <v>15</v>
      </c>
      <c r="C10" s="138">
        <v>970</v>
      </c>
      <c r="D10" s="158">
        <f>C10*0.75</f>
        <v>727.5</v>
      </c>
      <c r="E10" s="265">
        <f t="shared" si="0"/>
        <v>679</v>
      </c>
      <c r="F10" s="49">
        <v>3</v>
      </c>
      <c r="G10" s="94">
        <v>234</v>
      </c>
      <c r="H10" s="93">
        <f t="shared" ref="H10:H30" si="4">G10*0.75</f>
        <v>175.5</v>
      </c>
      <c r="I10" s="234">
        <f t="shared" si="1"/>
        <v>163.79999999999998</v>
      </c>
      <c r="J10" s="49">
        <v>9</v>
      </c>
      <c r="K10" s="94">
        <v>519</v>
      </c>
      <c r="L10" s="93">
        <f t="shared" ref="L10:L30" si="5">K10*0.7</f>
        <v>363.29999999999995</v>
      </c>
      <c r="M10" s="234">
        <f t="shared" si="2"/>
        <v>337.35</v>
      </c>
      <c r="N10" s="49">
        <v>7</v>
      </c>
      <c r="O10" s="94">
        <v>478</v>
      </c>
      <c r="P10" s="93">
        <f t="shared" ref="P10:P26" si="6">O10*0.7</f>
        <v>334.59999999999997</v>
      </c>
      <c r="Q10" s="98">
        <f t="shared" si="3"/>
        <v>310.7</v>
      </c>
    </row>
    <row r="11" spans="1:18" x14ac:dyDescent="0.25">
      <c r="A11" s="4" t="s">
        <v>53</v>
      </c>
      <c r="B11" s="141">
        <v>101</v>
      </c>
      <c r="C11" s="138">
        <v>8889</v>
      </c>
      <c r="D11" s="158">
        <f t="shared" ref="D11:D30" si="7">C11*0.75</f>
        <v>6666.75</v>
      </c>
      <c r="E11" s="265">
        <f t="shared" si="0"/>
        <v>6222.2999999999993</v>
      </c>
      <c r="F11" s="49">
        <v>103</v>
      </c>
      <c r="G11" s="94">
        <v>9268</v>
      </c>
      <c r="H11" s="93">
        <f t="shared" si="4"/>
        <v>6951</v>
      </c>
      <c r="I11" s="234">
        <f t="shared" si="1"/>
        <v>6487.5999999999995</v>
      </c>
      <c r="J11" s="49">
        <v>29</v>
      </c>
      <c r="K11" s="94">
        <v>2470</v>
      </c>
      <c r="L11" s="93">
        <f t="shared" si="5"/>
        <v>1729</v>
      </c>
      <c r="M11" s="234">
        <f t="shared" si="2"/>
        <v>1605.5</v>
      </c>
      <c r="N11" s="49">
        <v>45</v>
      </c>
      <c r="O11" s="94">
        <v>3079</v>
      </c>
      <c r="P11" s="93">
        <f t="shared" si="6"/>
        <v>2155.2999999999997</v>
      </c>
      <c r="Q11" s="98">
        <f t="shared" si="3"/>
        <v>2001.3500000000001</v>
      </c>
    </row>
    <row r="12" spans="1:18" x14ac:dyDescent="0.25">
      <c r="A12" s="4" t="s">
        <v>60</v>
      </c>
      <c r="B12" s="141">
        <v>60</v>
      </c>
      <c r="C12" s="138">
        <v>7844</v>
      </c>
      <c r="D12" s="158">
        <f t="shared" si="7"/>
        <v>5883</v>
      </c>
      <c r="E12" s="265">
        <f t="shared" si="0"/>
        <v>5490.7999999999993</v>
      </c>
      <c r="F12" s="49">
        <v>143</v>
      </c>
      <c r="G12" s="94">
        <v>17633</v>
      </c>
      <c r="H12" s="93">
        <f t="shared" si="4"/>
        <v>13224.75</v>
      </c>
      <c r="I12" s="234">
        <f t="shared" si="1"/>
        <v>12343.099999999999</v>
      </c>
      <c r="J12" s="49">
        <v>90</v>
      </c>
      <c r="K12" s="94">
        <v>12167</v>
      </c>
      <c r="L12" s="93">
        <f t="shared" si="5"/>
        <v>8516.9</v>
      </c>
      <c r="M12" s="234">
        <f t="shared" si="2"/>
        <v>7908.55</v>
      </c>
      <c r="N12" s="49">
        <v>119</v>
      </c>
      <c r="O12" s="94">
        <v>15678</v>
      </c>
      <c r="P12" s="93">
        <f t="shared" si="6"/>
        <v>10974.599999999999</v>
      </c>
      <c r="Q12" s="98">
        <f t="shared" si="3"/>
        <v>10190.700000000001</v>
      </c>
    </row>
    <row r="13" spans="1:18" x14ac:dyDescent="0.25">
      <c r="A13" s="4" t="s">
        <v>129</v>
      </c>
      <c r="B13" s="141">
        <v>76</v>
      </c>
      <c r="C13" s="138">
        <v>4491</v>
      </c>
      <c r="D13" s="158">
        <f t="shared" si="7"/>
        <v>3368.25</v>
      </c>
      <c r="E13" s="265">
        <f t="shared" si="0"/>
        <v>3143.7</v>
      </c>
      <c r="F13" s="49">
        <v>70</v>
      </c>
      <c r="G13" s="94">
        <v>4237</v>
      </c>
      <c r="H13" s="93">
        <f t="shared" si="4"/>
        <v>3177.75</v>
      </c>
      <c r="I13" s="234">
        <f t="shared" si="1"/>
        <v>2965.8999999999996</v>
      </c>
      <c r="J13" s="49">
        <v>389</v>
      </c>
      <c r="K13" s="94">
        <v>26816</v>
      </c>
      <c r="L13" s="93">
        <f t="shared" si="5"/>
        <v>18771.199999999997</v>
      </c>
      <c r="M13" s="234">
        <f t="shared" si="2"/>
        <v>17430.400000000001</v>
      </c>
      <c r="N13" s="49"/>
      <c r="O13" s="95"/>
      <c r="P13" s="93"/>
      <c r="Q13" s="98"/>
    </row>
    <row r="14" spans="1:18" x14ac:dyDescent="0.25">
      <c r="A14" s="4" t="s">
        <v>152</v>
      </c>
      <c r="B14" s="141">
        <v>22</v>
      </c>
      <c r="C14" s="138">
        <v>2752</v>
      </c>
      <c r="D14" s="158">
        <f t="shared" si="7"/>
        <v>2064</v>
      </c>
      <c r="E14" s="265">
        <f t="shared" si="0"/>
        <v>1926.3999999999999</v>
      </c>
      <c r="F14" s="49">
        <v>348</v>
      </c>
      <c r="G14" s="94">
        <v>23197</v>
      </c>
      <c r="H14" s="93">
        <f t="shared" si="4"/>
        <v>17397.75</v>
      </c>
      <c r="I14" s="234">
        <f t="shared" si="1"/>
        <v>16237.9</v>
      </c>
      <c r="J14" s="49"/>
      <c r="K14" s="94"/>
      <c r="L14" s="93"/>
      <c r="M14" s="234"/>
      <c r="N14" s="49"/>
      <c r="O14" s="95"/>
      <c r="P14" s="93"/>
      <c r="Q14" s="98"/>
    </row>
    <row r="15" spans="1:18" x14ac:dyDescent="0.25">
      <c r="A15" s="4" t="s">
        <v>54</v>
      </c>
      <c r="B15" s="141">
        <v>226</v>
      </c>
      <c r="C15" s="138">
        <v>34328</v>
      </c>
      <c r="D15" s="158">
        <f t="shared" si="7"/>
        <v>25746</v>
      </c>
      <c r="E15" s="265">
        <f t="shared" si="0"/>
        <v>24029.599999999999</v>
      </c>
      <c r="F15" s="49">
        <v>33</v>
      </c>
      <c r="G15" s="94">
        <v>5187</v>
      </c>
      <c r="H15" s="93">
        <f t="shared" si="4"/>
        <v>3890.25</v>
      </c>
      <c r="I15" s="234">
        <f t="shared" si="1"/>
        <v>3630.8999999999996</v>
      </c>
      <c r="J15" s="49">
        <v>66</v>
      </c>
      <c r="K15" s="94">
        <v>9209</v>
      </c>
      <c r="L15" s="93">
        <f t="shared" si="5"/>
        <v>6446.2999999999993</v>
      </c>
      <c r="M15" s="234">
        <f t="shared" si="2"/>
        <v>5985.85</v>
      </c>
      <c r="N15" s="49">
        <v>60</v>
      </c>
      <c r="O15" s="95">
        <v>9346</v>
      </c>
      <c r="P15" s="93">
        <f t="shared" si="6"/>
        <v>6542.2</v>
      </c>
      <c r="Q15" s="98">
        <f t="shared" si="3"/>
        <v>6074.9000000000005</v>
      </c>
    </row>
    <row r="16" spans="1:18" x14ac:dyDescent="0.25">
      <c r="A16" s="4" t="s">
        <v>55</v>
      </c>
      <c r="B16" s="141">
        <v>31</v>
      </c>
      <c r="C16" s="138">
        <v>3008</v>
      </c>
      <c r="D16" s="158">
        <f t="shared" si="7"/>
        <v>2256</v>
      </c>
      <c r="E16" s="265">
        <f t="shared" si="0"/>
        <v>2105.6</v>
      </c>
      <c r="F16" s="49">
        <v>43</v>
      </c>
      <c r="G16" s="94">
        <v>4186</v>
      </c>
      <c r="H16" s="93">
        <f t="shared" si="4"/>
        <v>3139.5</v>
      </c>
      <c r="I16" s="234">
        <f t="shared" si="1"/>
        <v>2930.2</v>
      </c>
      <c r="J16" s="49">
        <v>32</v>
      </c>
      <c r="K16" s="94">
        <v>2932</v>
      </c>
      <c r="L16" s="93">
        <f t="shared" si="5"/>
        <v>2052.4</v>
      </c>
      <c r="M16" s="234">
        <f t="shared" si="2"/>
        <v>1905.8</v>
      </c>
      <c r="N16" s="96">
        <v>48</v>
      </c>
      <c r="O16" s="95">
        <v>4020</v>
      </c>
      <c r="P16" s="93">
        <f t="shared" si="6"/>
        <v>2814</v>
      </c>
      <c r="Q16" s="98">
        <f t="shared" si="3"/>
        <v>2613</v>
      </c>
    </row>
    <row r="17" spans="1:18" x14ac:dyDescent="0.25">
      <c r="A17" s="4" t="s">
        <v>56</v>
      </c>
      <c r="B17" s="141">
        <v>42</v>
      </c>
      <c r="C17" s="138">
        <v>5356</v>
      </c>
      <c r="D17" s="158">
        <f t="shared" si="7"/>
        <v>4017</v>
      </c>
      <c r="E17" s="265">
        <f t="shared" si="0"/>
        <v>3749.2</v>
      </c>
      <c r="F17" s="49">
        <v>64</v>
      </c>
      <c r="G17" s="94">
        <v>7332</v>
      </c>
      <c r="H17" s="93">
        <f t="shared" si="4"/>
        <v>5499</v>
      </c>
      <c r="I17" s="234">
        <f t="shared" si="1"/>
        <v>5132.3999999999996</v>
      </c>
      <c r="J17" s="49">
        <v>72</v>
      </c>
      <c r="K17" s="94">
        <v>7396</v>
      </c>
      <c r="L17" s="93">
        <f t="shared" si="5"/>
        <v>5177.2</v>
      </c>
      <c r="M17" s="234">
        <f t="shared" si="2"/>
        <v>4807.4000000000005</v>
      </c>
      <c r="N17" s="49">
        <v>81</v>
      </c>
      <c r="O17" s="97">
        <v>8365</v>
      </c>
      <c r="P17" s="158">
        <f t="shared" si="6"/>
        <v>5855.5</v>
      </c>
      <c r="Q17" s="98">
        <f t="shared" si="3"/>
        <v>5437.25</v>
      </c>
    </row>
    <row r="18" spans="1:18" x14ac:dyDescent="0.25">
      <c r="A18" s="4" t="s">
        <v>151</v>
      </c>
      <c r="B18" s="141">
        <v>11</v>
      </c>
      <c r="C18" s="138">
        <v>945</v>
      </c>
      <c r="D18" s="158">
        <f t="shared" si="7"/>
        <v>708.75</v>
      </c>
      <c r="E18" s="265">
        <f t="shared" si="0"/>
        <v>661.5</v>
      </c>
      <c r="F18" s="49">
        <v>361</v>
      </c>
      <c r="G18" s="94">
        <v>24142</v>
      </c>
      <c r="H18" s="93">
        <f t="shared" si="4"/>
        <v>18106.5</v>
      </c>
      <c r="I18" s="234">
        <f t="shared" si="1"/>
        <v>16899.399999999998</v>
      </c>
      <c r="J18" s="49"/>
      <c r="K18" s="94"/>
      <c r="L18" s="93"/>
      <c r="M18" s="234"/>
      <c r="N18" s="49"/>
      <c r="O18" s="98"/>
      <c r="P18" s="93"/>
      <c r="Q18" s="98"/>
    </row>
    <row r="19" spans="1:18" x14ac:dyDescent="0.25">
      <c r="A19" s="4" t="s">
        <v>57</v>
      </c>
      <c r="B19" s="141">
        <v>5</v>
      </c>
      <c r="C19" s="138">
        <v>359</v>
      </c>
      <c r="D19" s="158">
        <f t="shared" si="7"/>
        <v>269.25</v>
      </c>
      <c r="E19" s="265">
        <f t="shared" si="0"/>
        <v>251.29999999999998</v>
      </c>
      <c r="F19" s="49">
        <v>8</v>
      </c>
      <c r="G19" s="94">
        <v>586</v>
      </c>
      <c r="H19" s="93">
        <f t="shared" si="4"/>
        <v>439.5</v>
      </c>
      <c r="I19" s="234">
        <f t="shared" si="1"/>
        <v>410.2</v>
      </c>
      <c r="J19" s="49">
        <v>13</v>
      </c>
      <c r="K19" s="94">
        <v>1034</v>
      </c>
      <c r="L19" s="93">
        <f t="shared" si="5"/>
        <v>723.8</v>
      </c>
      <c r="M19" s="234">
        <f t="shared" si="2"/>
        <v>672.1</v>
      </c>
      <c r="N19" s="49">
        <v>21</v>
      </c>
      <c r="O19" s="98">
        <v>1223</v>
      </c>
      <c r="P19" s="93">
        <f t="shared" si="6"/>
        <v>856.09999999999991</v>
      </c>
      <c r="Q19" s="98">
        <f t="shared" si="3"/>
        <v>794.95</v>
      </c>
    </row>
    <row r="20" spans="1:18" x14ac:dyDescent="0.25">
      <c r="A20" s="4" t="s">
        <v>58</v>
      </c>
      <c r="B20" s="141">
        <v>19</v>
      </c>
      <c r="C20" s="138">
        <v>1114</v>
      </c>
      <c r="D20" s="158">
        <f t="shared" si="7"/>
        <v>835.5</v>
      </c>
      <c r="E20" s="265">
        <f t="shared" si="0"/>
        <v>779.8</v>
      </c>
      <c r="F20" s="49">
        <v>32</v>
      </c>
      <c r="G20" s="94">
        <v>1926</v>
      </c>
      <c r="H20" s="93">
        <f t="shared" si="4"/>
        <v>1444.5</v>
      </c>
      <c r="I20" s="234">
        <f t="shared" si="1"/>
        <v>1348.1999999999998</v>
      </c>
      <c r="J20" s="49">
        <v>19</v>
      </c>
      <c r="K20" s="94">
        <v>1005</v>
      </c>
      <c r="L20" s="93">
        <f t="shared" si="5"/>
        <v>703.5</v>
      </c>
      <c r="M20" s="234">
        <f t="shared" si="2"/>
        <v>653.25</v>
      </c>
      <c r="N20" s="49">
        <v>25</v>
      </c>
      <c r="O20" s="94">
        <v>1352</v>
      </c>
      <c r="P20" s="93">
        <f t="shared" si="6"/>
        <v>946.4</v>
      </c>
      <c r="Q20" s="98">
        <f t="shared" si="3"/>
        <v>878.80000000000007</v>
      </c>
    </row>
    <row r="21" spans="1:18" x14ac:dyDescent="0.25">
      <c r="A21" s="4" t="s">
        <v>106</v>
      </c>
      <c r="B21" s="141">
        <v>16</v>
      </c>
      <c r="C21" s="138">
        <v>2418</v>
      </c>
      <c r="D21" s="158">
        <f t="shared" si="7"/>
        <v>1813.5</v>
      </c>
      <c r="E21" s="265">
        <f t="shared" si="0"/>
        <v>1692.6</v>
      </c>
      <c r="F21" s="49">
        <v>30</v>
      </c>
      <c r="G21" s="94">
        <v>3958</v>
      </c>
      <c r="H21" s="93">
        <f t="shared" si="4"/>
        <v>2968.5</v>
      </c>
      <c r="I21" s="234">
        <f t="shared" si="1"/>
        <v>2770.6</v>
      </c>
      <c r="J21" s="49">
        <v>23</v>
      </c>
      <c r="K21" s="94">
        <v>3132</v>
      </c>
      <c r="L21" s="93">
        <f t="shared" si="5"/>
        <v>2192.3999999999996</v>
      </c>
      <c r="M21" s="234">
        <f t="shared" si="2"/>
        <v>2035.8000000000002</v>
      </c>
      <c r="N21" s="49">
        <v>112</v>
      </c>
      <c r="O21" s="94">
        <v>13555</v>
      </c>
      <c r="P21" s="93">
        <f t="shared" si="6"/>
        <v>9488.5</v>
      </c>
      <c r="Q21" s="98">
        <f t="shared" si="3"/>
        <v>8810.75</v>
      </c>
    </row>
    <row r="22" spans="1:18" x14ac:dyDescent="0.25">
      <c r="A22" s="99" t="s">
        <v>59</v>
      </c>
      <c r="B22" s="141">
        <v>94</v>
      </c>
      <c r="C22" s="138">
        <v>15135</v>
      </c>
      <c r="D22" s="158">
        <f t="shared" si="7"/>
        <v>11351.25</v>
      </c>
      <c r="E22" s="266">
        <f t="shared" si="0"/>
        <v>10594.5</v>
      </c>
      <c r="F22" s="50">
        <v>134</v>
      </c>
      <c r="G22" s="94">
        <v>21775</v>
      </c>
      <c r="H22" s="93">
        <f t="shared" si="4"/>
        <v>16331.25</v>
      </c>
      <c r="I22" s="234">
        <f t="shared" si="1"/>
        <v>15242.499999999998</v>
      </c>
      <c r="J22" s="50">
        <v>69</v>
      </c>
      <c r="K22" s="94">
        <v>9214</v>
      </c>
      <c r="L22" s="93">
        <f t="shared" si="5"/>
        <v>6449.7999999999993</v>
      </c>
      <c r="M22" s="234">
        <f t="shared" si="2"/>
        <v>5989.1</v>
      </c>
      <c r="N22" s="50">
        <v>52</v>
      </c>
      <c r="O22" s="94">
        <v>6559</v>
      </c>
      <c r="P22" s="93">
        <f t="shared" si="6"/>
        <v>4591.2999999999993</v>
      </c>
      <c r="Q22" s="98">
        <f t="shared" si="3"/>
        <v>4263.3500000000004</v>
      </c>
    </row>
    <row r="23" spans="1:18" x14ac:dyDescent="0.25">
      <c r="A23" s="99" t="s">
        <v>130</v>
      </c>
      <c r="B23" s="142">
        <v>39</v>
      </c>
      <c r="C23" s="139">
        <v>4815</v>
      </c>
      <c r="D23" s="158">
        <f t="shared" si="7"/>
        <v>3611.25</v>
      </c>
      <c r="E23" s="266">
        <f t="shared" si="0"/>
        <v>3370.5</v>
      </c>
      <c r="F23" s="50">
        <v>72</v>
      </c>
      <c r="G23" s="100">
        <v>8283</v>
      </c>
      <c r="H23" s="93">
        <f t="shared" si="4"/>
        <v>6212.25</v>
      </c>
      <c r="I23" s="234">
        <f t="shared" si="1"/>
        <v>5798.0999999999995</v>
      </c>
      <c r="J23" s="50">
        <v>331</v>
      </c>
      <c r="K23" s="100">
        <v>30930</v>
      </c>
      <c r="L23" s="93">
        <f t="shared" si="5"/>
        <v>21651</v>
      </c>
      <c r="M23" s="234">
        <f t="shared" si="2"/>
        <v>20104.5</v>
      </c>
      <c r="N23" s="50"/>
      <c r="O23" s="100"/>
      <c r="P23" s="93"/>
      <c r="Q23" s="98"/>
    </row>
    <row r="24" spans="1:18" x14ac:dyDescent="0.25">
      <c r="A24" s="99" t="s">
        <v>107</v>
      </c>
      <c r="B24" s="142">
        <v>22</v>
      </c>
      <c r="C24" s="139">
        <v>4287</v>
      </c>
      <c r="D24" s="158">
        <f t="shared" si="7"/>
        <v>3215.25</v>
      </c>
      <c r="E24" s="266">
        <f t="shared" si="0"/>
        <v>3000.8999999999996</v>
      </c>
      <c r="F24" s="50">
        <v>23</v>
      </c>
      <c r="G24" s="100">
        <v>4696</v>
      </c>
      <c r="H24" s="93">
        <f t="shared" si="4"/>
        <v>3522</v>
      </c>
      <c r="I24" s="234">
        <f t="shared" si="1"/>
        <v>3287.2</v>
      </c>
      <c r="J24" s="50">
        <v>13</v>
      </c>
      <c r="K24" s="100">
        <v>2730</v>
      </c>
      <c r="L24" s="93">
        <f t="shared" si="5"/>
        <v>1910.9999999999998</v>
      </c>
      <c r="M24" s="234">
        <f t="shared" si="2"/>
        <v>1774.5</v>
      </c>
      <c r="N24" s="50">
        <v>204</v>
      </c>
      <c r="O24" s="100">
        <v>15680</v>
      </c>
      <c r="P24" s="93">
        <f t="shared" si="6"/>
        <v>10976</v>
      </c>
      <c r="Q24" s="98">
        <f t="shared" si="3"/>
        <v>10192</v>
      </c>
    </row>
    <row r="25" spans="1:18" x14ac:dyDescent="0.25">
      <c r="A25" s="99" t="s">
        <v>108</v>
      </c>
      <c r="B25" s="142">
        <v>53</v>
      </c>
      <c r="C25" s="139">
        <v>4462</v>
      </c>
      <c r="D25" s="158">
        <f t="shared" si="7"/>
        <v>3346.5</v>
      </c>
      <c r="E25" s="266">
        <f t="shared" si="0"/>
        <v>3123.3999999999996</v>
      </c>
      <c r="F25" s="50">
        <v>62</v>
      </c>
      <c r="G25" s="100">
        <v>4751</v>
      </c>
      <c r="H25" s="93">
        <f t="shared" si="4"/>
        <v>3563.25</v>
      </c>
      <c r="I25" s="234">
        <f t="shared" si="1"/>
        <v>3325.7</v>
      </c>
      <c r="J25" s="50">
        <v>65</v>
      </c>
      <c r="K25" s="100">
        <v>3769</v>
      </c>
      <c r="L25" s="93">
        <f t="shared" si="5"/>
        <v>2638.2999999999997</v>
      </c>
      <c r="M25" s="234">
        <f t="shared" si="2"/>
        <v>2449.85</v>
      </c>
      <c r="N25" s="50">
        <v>48</v>
      </c>
      <c r="O25" s="100">
        <v>2639</v>
      </c>
      <c r="P25" s="93">
        <f t="shared" si="6"/>
        <v>1847.3</v>
      </c>
      <c r="Q25" s="98">
        <f t="shared" si="3"/>
        <v>1715.3500000000001</v>
      </c>
    </row>
    <row r="26" spans="1:18" x14ac:dyDescent="0.25">
      <c r="A26" s="99" t="s">
        <v>117</v>
      </c>
      <c r="B26" s="142">
        <v>49</v>
      </c>
      <c r="C26" s="139">
        <v>3143</v>
      </c>
      <c r="D26" s="158">
        <f t="shared" si="7"/>
        <v>2357.25</v>
      </c>
      <c r="E26" s="266">
        <f t="shared" si="0"/>
        <v>2200.1</v>
      </c>
      <c r="F26" s="50">
        <v>113</v>
      </c>
      <c r="G26" s="100">
        <v>7379</v>
      </c>
      <c r="H26" s="93">
        <f t="shared" si="4"/>
        <v>5534.25</v>
      </c>
      <c r="I26" s="234">
        <f t="shared" si="1"/>
        <v>5165.2999999999993</v>
      </c>
      <c r="J26" s="50">
        <v>32</v>
      </c>
      <c r="K26" s="100">
        <v>2426</v>
      </c>
      <c r="L26" s="93">
        <f t="shared" si="5"/>
        <v>1698.1999999999998</v>
      </c>
      <c r="M26" s="234">
        <f t="shared" si="2"/>
        <v>1576.9</v>
      </c>
      <c r="N26" s="50">
        <v>390</v>
      </c>
      <c r="O26" s="100">
        <v>36775</v>
      </c>
      <c r="P26" s="93">
        <f t="shared" si="6"/>
        <v>25742.5</v>
      </c>
      <c r="Q26" s="98">
        <f t="shared" si="3"/>
        <v>23903.75</v>
      </c>
    </row>
    <row r="27" spans="1:18" x14ac:dyDescent="0.25">
      <c r="A27" s="99" t="s">
        <v>153</v>
      </c>
      <c r="B27" s="142">
        <v>85</v>
      </c>
      <c r="C27" s="139">
        <v>8609</v>
      </c>
      <c r="D27" s="158">
        <f t="shared" si="7"/>
        <v>6456.75</v>
      </c>
      <c r="E27" s="266">
        <f t="shared" si="0"/>
        <v>6026.2999999999993</v>
      </c>
      <c r="F27" s="50">
        <v>444</v>
      </c>
      <c r="G27" s="100">
        <v>41892</v>
      </c>
      <c r="H27" s="93">
        <f t="shared" si="4"/>
        <v>31419</v>
      </c>
      <c r="I27" s="234">
        <f t="shared" si="1"/>
        <v>29324.399999999998</v>
      </c>
      <c r="J27" s="50"/>
      <c r="K27" s="100"/>
      <c r="L27" s="93"/>
      <c r="M27" s="234"/>
      <c r="N27" s="50"/>
      <c r="O27" s="100"/>
      <c r="P27" s="93"/>
      <c r="Q27" s="98"/>
    </row>
    <row r="28" spans="1:18" x14ac:dyDescent="0.25">
      <c r="A28" s="99" t="s">
        <v>50</v>
      </c>
      <c r="B28" s="142">
        <v>48</v>
      </c>
      <c r="C28" s="139">
        <v>6715</v>
      </c>
      <c r="D28" s="158">
        <f t="shared" si="7"/>
        <v>5036.25</v>
      </c>
      <c r="E28" s="266">
        <f t="shared" si="0"/>
        <v>4700.5</v>
      </c>
      <c r="F28" s="50">
        <v>57</v>
      </c>
      <c r="G28" s="100">
        <v>8224</v>
      </c>
      <c r="H28" s="93">
        <f t="shared" si="4"/>
        <v>6168</v>
      </c>
      <c r="I28" s="234">
        <f t="shared" si="1"/>
        <v>5756.7999999999993</v>
      </c>
      <c r="J28" s="50">
        <v>48</v>
      </c>
      <c r="K28" s="100">
        <v>6941</v>
      </c>
      <c r="L28" s="93">
        <f t="shared" si="5"/>
        <v>4858.7</v>
      </c>
      <c r="M28" s="234">
        <f t="shared" si="2"/>
        <v>4511.6500000000005</v>
      </c>
      <c r="N28" s="49">
        <v>45</v>
      </c>
      <c r="O28" s="97">
        <v>6346</v>
      </c>
      <c r="P28" s="93">
        <f>O28*0.7</f>
        <v>4442.2</v>
      </c>
      <c r="Q28" s="98">
        <f t="shared" si="3"/>
        <v>4124.9000000000005</v>
      </c>
    </row>
    <row r="29" spans="1:18" x14ac:dyDescent="0.25">
      <c r="A29" s="4" t="s">
        <v>109</v>
      </c>
      <c r="B29" s="141">
        <v>18</v>
      </c>
      <c r="C29" s="138">
        <v>1443</v>
      </c>
      <c r="D29" s="158">
        <f t="shared" si="7"/>
        <v>1082.25</v>
      </c>
      <c r="E29" s="265">
        <f t="shared" si="0"/>
        <v>1010.0999999999999</v>
      </c>
      <c r="F29" s="49">
        <v>19</v>
      </c>
      <c r="G29" s="97">
        <v>1527</v>
      </c>
      <c r="H29" s="93">
        <f t="shared" si="4"/>
        <v>1145.25</v>
      </c>
      <c r="I29" s="234">
        <f t="shared" si="1"/>
        <v>1068.8999999999999</v>
      </c>
      <c r="J29" s="49">
        <v>38</v>
      </c>
      <c r="K29" s="97">
        <v>2860</v>
      </c>
      <c r="L29" s="93">
        <f t="shared" si="5"/>
        <v>2001.9999999999998</v>
      </c>
      <c r="M29" s="234">
        <f t="shared" si="2"/>
        <v>1859</v>
      </c>
      <c r="N29" s="49">
        <v>59</v>
      </c>
      <c r="O29" s="97">
        <v>4184</v>
      </c>
      <c r="P29" s="93">
        <f>O29*0.7</f>
        <v>2928.7999999999997</v>
      </c>
      <c r="Q29" s="98">
        <f t="shared" si="3"/>
        <v>2719.6</v>
      </c>
    </row>
    <row r="30" spans="1:18" ht="15.75" thickBot="1" x14ac:dyDescent="0.3">
      <c r="A30" s="132" t="s">
        <v>110</v>
      </c>
      <c r="B30" s="156">
        <v>36</v>
      </c>
      <c r="C30" s="155">
        <v>2864</v>
      </c>
      <c r="D30" s="158">
        <f t="shared" si="7"/>
        <v>2148</v>
      </c>
      <c r="E30" s="235">
        <f t="shared" si="0"/>
        <v>2004.8</v>
      </c>
      <c r="F30" s="102">
        <v>58</v>
      </c>
      <c r="G30" s="103">
        <v>5279</v>
      </c>
      <c r="H30" s="93">
        <f t="shared" si="4"/>
        <v>3959.25</v>
      </c>
      <c r="I30" s="234">
        <f t="shared" si="1"/>
        <v>3695.2999999999997</v>
      </c>
      <c r="J30" s="102">
        <v>64</v>
      </c>
      <c r="K30" s="103">
        <v>6863</v>
      </c>
      <c r="L30" s="93">
        <f t="shared" si="5"/>
        <v>4804.0999999999995</v>
      </c>
      <c r="M30" s="234">
        <f t="shared" si="2"/>
        <v>4460.95</v>
      </c>
      <c r="N30" s="104">
        <v>41</v>
      </c>
      <c r="O30" s="103">
        <v>3171</v>
      </c>
      <c r="P30" s="93">
        <f>O30*0.7</f>
        <v>2219.6999999999998</v>
      </c>
      <c r="Q30" s="98">
        <f t="shared" si="3"/>
        <v>2061.15</v>
      </c>
    </row>
    <row r="31" spans="1:18" ht="15" customHeight="1" thickTop="1" thickBot="1" x14ac:dyDescent="0.3">
      <c r="A31" s="105" t="s">
        <v>11</v>
      </c>
      <c r="B31" s="174">
        <f t="shared" ref="B31:L31" si="8">SUM(B8:B30)</f>
        <v>2558</v>
      </c>
      <c r="C31" s="213">
        <f t="shared" si="8"/>
        <v>280469</v>
      </c>
      <c r="D31" s="173">
        <f t="shared" si="8"/>
        <v>210351.75</v>
      </c>
      <c r="E31" s="236">
        <f>SUM(E8:E30)</f>
        <v>196328.29999999996</v>
      </c>
      <c r="F31" s="106">
        <f t="shared" si="8"/>
        <v>3359</v>
      </c>
      <c r="G31" s="203">
        <f t="shared" si="8"/>
        <v>325795</v>
      </c>
      <c r="H31" s="204">
        <f t="shared" si="8"/>
        <v>244346.25</v>
      </c>
      <c r="I31" s="244">
        <f>SUM(I8:I30)</f>
        <v>228056.5</v>
      </c>
      <c r="J31" s="107">
        <f t="shared" si="8"/>
        <v>2415</v>
      </c>
      <c r="K31" s="216">
        <f t="shared" si="8"/>
        <v>242896</v>
      </c>
      <c r="L31" s="133">
        <f t="shared" si="8"/>
        <v>170027.19999999998</v>
      </c>
      <c r="M31" s="273">
        <f>SUM(M8:M30)</f>
        <v>157882.40000000002</v>
      </c>
      <c r="N31" s="180">
        <f t="shared" ref="N31:P31" si="9">SUM(N8:N30)</f>
        <v>2418</v>
      </c>
      <c r="O31" s="207">
        <f t="shared" si="9"/>
        <v>247507</v>
      </c>
      <c r="P31" s="256">
        <f t="shared" si="9"/>
        <v>173254.9</v>
      </c>
      <c r="Q31" s="262">
        <f>SUM(Q8:Q30)</f>
        <v>160879.55000000002</v>
      </c>
    </row>
    <row r="32" spans="1:18" ht="15.75" customHeight="1" thickBot="1" x14ac:dyDescent="0.3">
      <c r="A32" s="164" t="s">
        <v>137</v>
      </c>
      <c r="B32" s="116"/>
      <c r="C32" s="352" t="s">
        <v>156</v>
      </c>
      <c r="D32" s="353"/>
      <c r="E32" s="354"/>
      <c r="F32" s="116"/>
      <c r="G32" s="346" t="s">
        <v>150</v>
      </c>
      <c r="H32" s="347"/>
      <c r="I32" s="348"/>
      <c r="K32" s="355" t="s">
        <v>148</v>
      </c>
      <c r="L32" s="356"/>
      <c r="M32" s="357"/>
      <c r="O32" s="325" t="s">
        <v>147</v>
      </c>
      <c r="P32" s="326"/>
      <c r="Q32" s="327"/>
      <c r="R32" s="250"/>
    </row>
    <row r="33" spans="1:18" x14ac:dyDescent="0.25">
      <c r="B33" s="116"/>
      <c r="C33" s="45"/>
      <c r="F33" s="116"/>
      <c r="G33" s="45"/>
    </row>
    <row r="34" spans="1:18" ht="15.75" thickBot="1" x14ac:dyDescent="0.3">
      <c r="B34" s="116"/>
      <c r="C34" s="45"/>
      <c r="F34" s="116"/>
      <c r="G34" s="45"/>
    </row>
    <row r="35" spans="1:18" ht="21.75" thickBot="1" x14ac:dyDescent="0.4">
      <c r="A35" s="58"/>
      <c r="B35" s="322" t="s">
        <v>104</v>
      </c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4"/>
    </row>
    <row r="36" spans="1:18" ht="15.75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278"/>
      <c r="P36" s="278"/>
    </row>
    <row r="37" spans="1:18" ht="15" customHeight="1" x14ac:dyDescent="0.25">
      <c r="A37" s="210"/>
      <c r="B37" s="337" t="s">
        <v>157</v>
      </c>
      <c r="C37" s="338"/>
      <c r="D37" s="338"/>
      <c r="E37" s="339"/>
      <c r="F37" s="343" t="s">
        <v>141</v>
      </c>
      <c r="G37" s="344"/>
      <c r="H37" s="344"/>
      <c r="I37" s="345"/>
      <c r="J37" s="340" t="s">
        <v>132</v>
      </c>
      <c r="K37" s="341"/>
      <c r="L37" s="341"/>
      <c r="M37" s="342"/>
      <c r="N37" s="358" t="s">
        <v>133</v>
      </c>
      <c r="O37" s="359"/>
      <c r="P37" s="359"/>
      <c r="Q37" s="360"/>
      <c r="R37" s="154"/>
    </row>
    <row r="38" spans="1:18" ht="30.75" thickBot="1" x14ac:dyDescent="0.3">
      <c r="A38" s="134" t="s">
        <v>12</v>
      </c>
      <c r="B38" s="135" t="s">
        <v>155</v>
      </c>
      <c r="C38" s="131" t="s">
        <v>75</v>
      </c>
      <c r="D38" s="136" t="s">
        <v>139</v>
      </c>
      <c r="E38" s="242" t="s">
        <v>161</v>
      </c>
      <c r="F38" s="88" t="s">
        <v>131</v>
      </c>
      <c r="G38" s="89" t="s">
        <v>75</v>
      </c>
      <c r="H38" s="271" t="s">
        <v>139</v>
      </c>
      <c r="I38" s="243" t="s">
        <v>161</v>
      </c>
      <c r="J38" s="120" t="s">
        <v>113</v>
      </c>
      <c r="K38" s="90" t="s">
        <v>75</v>
      </c>
      <c r="L38" s="121" t="s">
        <v>138</v>
      </c>
      <c r="M38" s="246" t="s">
        <v>162</v>
      </c>
      <c r="N38" s="208" t="s">
        <v>105</v>
      </c>
      <c r="O38" s="209" t="s">
        <v>75</v>
      </c>
      <c r="P38" s="251" t="s">
        <v>138</v>
      </c>
      <c r="Q38" s="275" t="s">
        <v>162</v>
      </c>
    </row>
    <row r="39" spans="1:18" ht="15.75" thickTop="1" x14ac:dyDescent="0.25">
      <c r="A39" s="183" t="s">
        <v>13</v>
      </c>
      <c r="B39" s="144">
        <v>50</v>
      </c>
      <c r="C39" s="188">
        <v>5245</v>
      </c>
      <c r="D39" s="150">
        <f>C39*0.75</f>
        <v>3933.75</v>
      </c>
      <c r="E39" s="237">
        <f>C39*0.7</f>
        <v>3671.4999999999995</v>
      </c>
      <c r="F39" s="52">
        <v>139</v>
      </c>
      <c r="G39" s="114">
        <v>12980</v>
      </c>
      <c r="H39" s="93">
        <f>G39*0.75</f>
        <v>9735</v>
      </c>
      <c r="I39" s="234">
        <f>G39*0.7</f>
        <v>9086</v>
      </c>
      <c r="J39" s="52">
        <v>27</v>
      </c>
      <c r="K39" s="114">
        <v>2868</v>
      </c>
      <c r="L39" s="93">
        <f>K39*0.7</f>
        <v>2007.6</v>
      </c>
      <c r="M39" s="234">
        <f>K39*0.65</f>
        <v>1864.2</v>
      </c>
      <c r="N39" s="52">
        <v>24</v>
      </c>
      <c r="O39" s="114">
        <v>2658</v>
      </c>
      <c r="P39" s="93">
        <f>O39*0.7</f>
        <v>1860.6</v>
      </c>
      <c r="Q39" s="276">
        <f>O39*0.65</f>
        <v>1727.7</v>
      </c>
    </row>
    <row r="40" spans="1:18" x14ac:dyDescent="0.25">
      <c r="A40" s="113" t="s">
        <v>14</v>
      </c>
      <c r="B40" s="145">
        <v>15</v>
      </c>
      <c r="C40" s="157">
        <v>1494</v>
      </c>
      <c r="D40" s="159">
        <f>C40*0.75</f>
        <v>1120.5</v>
      </c>
      <c r="E40" s="159">
        <f t="shared" ref="E40:E69" si="10">C40*0.7</f>
        <v>1045.8</v>
      </c>
      <c r="F40" s="54">
        <v>14</v>
      </c>
      <c r="G40" s="94">
        <v>1429</v>
      </c>
      <c r="H40" s="93">
        <f t="shared" ref="H40:H69" si="11">G40*0.75</f>
        <v>1071.75</v>
      </c>
      <c r="I40" s="234">
        <f t="shared" ref="I40:I69" si="12">G40*0.7</f>
        <v>1000.3</v>
      </c>
      <c r="J40" s="54">
        <v>10</v>
      </c>
      <c r="K40" s="94">
        <v>987</v>
      </c>
      <c r="L40" s="93">
        <f t="shared" ref="L40:L69" si="13">K40*0.7</f>
        <v>690.9</v>
      </c>
      <c r="M40" s="234">
        <f t="shared" ref="M40:M69" si="14">K40*0.65</f>
        <v>641.55000000000007</v>
      </c>
      <c r="N40" s="54">
        <v>12</v>
      </c>
      <c r="O40" s="94">
        <v>1116</v>
      </c>
      <c r="P40" s="93">
        <f t="shared" ref="P40:P69" si="15">O40*0.7</f>
        <v>781.19999999999993</v>
      </c>
      <c r="Q40" s="97">
        <f t="shared" ref="Q40:Q69" si="16">O40*0.65</f>
        <v>725.4</v>
      </c>
    </row>
    <row r="41" spans="1:18" x14ac:dyDescent="0.25">
      <c r="A41" s="113" t="s">
        <v>121</v>
      </c>
      <c r="B41" s="145">
        <v>3</v>
      </c>
      <c r="C41" s="157">
        <v>351</v>
      </c>
      <c r="D41" s="159">
        <f t="shared" ref="D41:D69" si="17">C41*0.75</f>
        <v>263.25</v>
      </c>
      <c r="E41" s="159">
        <f t="shared" si="10"/>
        <v>245.7</v>
      </c>
      <c r="F41" s="54">
        <v>3</v>
      </c>
      <c r="G41" s="94">
        <v>387</v>
      </c>
      <c r="H41" s="93">
        <f t="shared" si="11"/>
        <v>290.25</v>
      </c>
      <c r="I41" s="234">
        <f t="shared" si="12"/>
        <v>270.89999999999998</v>
      </c>
      <c r="J41" s="54">
        <v>29</v>
      </c>
      <c r="K41" s="94">
        <v>3282</v>
      </c>
      <c r="L41" s="93">
        <f t="shared" si="13"/>
        <v>2297.3999999999996</v>
      </c>
      <c r="M41" s="234">
        <f t="shared" si="14"/>
        <v>2133.3000000000002</v>
      </c>
      <c r="N41" s="54"/>
      <c r="O41" s="94"/>
      <c r="P41" s="93"/>
      <c r="Q41" s="97"/>
    </row>
    <row r="42" spans="1:18" x14ac:dyDescent="0.25">
      <c r="A42" s="113" t="s">
        <v>122</v>
      </c>
      <c r="B42" s="145">
        <v>20</v>
      </c>
      <c r="C42" s="157">
        <v>2366</v>
      </c>
      <c r="D42" s="159">
        <f t="shared" si="17"/>
        <v>1774.5</v>
      </c>
      <c r="E42" s="159">
        <f t="shared" si="10"/>
        <v>1656.1999999999998</v>
      </c>
      <c r="F42" s="54">
        <v>12</v>
      </c>
      <c r="G42" s="94">
        <v>1514</v>
      </c>
      <c r="H42" s="93">
        <f t="shared" si="11"/>
        <v>1135.5</v>
      </c>
      <c r="I42" s="234">
        <f t="shared" si="12"/>
        <v>1059.8</v>
      </c>
      <c r="J42" s="54">
        <v>26</v>
      </c>
      <c r="K42" s="94">
        <v>2704</v>
      </c>
      <c r="L42" s="93">
        <f t="shared" si="13"/>
        <v>1892.8</v>
      </c>
      <c r="M42" s="234">
        <f t="shared" si="14"/>
        <v>1757.6000000000001</v>
      </c>
      <c r="N42" s="54"/>
      <c r="O42" s="94"/>
      <c r="P42" s="93"/>
      <c r="Q42" s="277"/>
    </row>
    <row r="43" spans="1:18" x14ac:dyDescent="0.25">
      <c r="A43" s="186" t="s">
        <v>15</v>
      </c>
      <c r="B43" s="146">
        <v>29</v>
      </c>
      <c r="C43" s="157">
        <v>4179</v>
      </c>
      <c r="D43" s="159">
        <f t="shared" si="17"/>
        <v>3134.25</v>
      </c>
      <c r="E43" s="159">
        <f t="shared" si="10"/>
        <v>2925.2999999999997</v>
      </c>
      <c r="F43" s="54">
        <v>28</v>
      </c>
      <c r="G43" s="94">
        <v>4238</v>
      </c>
      <c r="H43" s="93">
        <f t="shared" si="11"/>
        <v>3178.5</v>
      </c>
      <c r="I43" s="234">
        <f t="shared" si="12"/>
        <v>2966.6</v>
      </c>
      <c r="J43" s="54">
        <v>44</v>
      </c>
      <c r="K43" s="94">
        <v>5465</v>
      </c>
      <c r="L43" s="93">
        <f t="shared" si="13"/>
        <v>3825.4999999999995</v>
      </c>
      <c r="M43" s="234">
        <f t="shared" si="14"/>
        <v>3552.25</v>
      </c>
      <c r="N43" s="54">
        <v>25</v>
      </c>
      <c r="O43" s="94">
        <v>2942</v>
      </c>
      <c r="P43" s="93">
        <f t="shared" si="15"/>
        <v>2059.4</v>
      </c>
      <c r="Q43" s="95">
        <f t="shared" si="16"/>
        <v>1912.3</v>
      </c>
    </row>
    <row r="44" spans="1:18" x14ac:dyDescent="0.25">
      <c r="A44" s="186" t="s">
        <v>16</v>
      </c>
      <c r="B44" s="146">
        <v>54</v>
      </c>
      <c r="C44" s="157">
        <v>5003</v>
      </c>
      <c r="D44" s="159">
        <f t="shared" si="17"/>
        <v>3752.25</v>
      </c>
      <c r="E44" s="159">
        <f t="shared" si="10"/>
        <v>3502.1</v>
      </c>
      <c r="F44" s="54">
        <v>43</v>
      </c>
      <c r="G44" s="94">
        <v>4089</v>
      </c>
      <c r="H44" s="93">
        <f t="shared" si="11"/>
        <v>3066.75</v>
      </c>
      <c r="I44" s="234">
        <f t="shared" si="12"/>
        <v>2862.2999999999997</v>
      </c>
      <c r="J44" s="54">
        <v>37</v>
      </c>
      <c r="K44" s="94">
        <v>3521</v>
      </c>
      <c r="L44" s="93">
        <f t="shared" si="13"/>
        <v>2464.6999999999998</v>
      </c>
      <c r="M44" s="234">
        <f t="shared" si="14"/>
        <v>2288.65</v>
      </c>
      <c r="N44" s="54">
        <v>33</v>
      </c>
      <c r="O44" s="94">
        <v>3211</v>
      </c>
      <c r="P44" s="93">
        <f t="shared" si="15"/>
        <v>2247.6999999999998</v>
      </c>
      <c r="Q44" s="97">
        <f t="shared" si="16"/>
        <v>2087.15</v>
      </c>
    </row>
    <row r="45" spans="1:18" x14ac:dyDescent="0.25">
      <c r="A45" s="186" t="s">
        <v>17</v>
      </c>
      <c r="B45" s="146">
        <v>80</v>
      </c>
      <c r="C45" s="157">
        <v>9902</v>
      </c>
      <c r="D45" s="159">
        <f t="shared" si="17"/>
        <v>7426.5</v>
      </c>
      <c r="E45" s="159">
        <f t="shared" si="10"/>
        <v>6931.4</v>
      </c>
      <c r="F45" s="54">
        <v>79</v>
      </c>
      <c r="G45" s="94">
        <v>9900</v>
      </c>
      <c r="H45" s="93">
        <f t="shared" si="11"/>
        <v>7425</v>
      </c>
      <c r="I45" s="234">
        <f t="shared" si="12"/>
        <v>6930</v>
      </c>
      <c r="J45" s="54">
        <v>47</v>
      </c>
      <c r="K45" s="94">
        <v>6262</v>
      </c>
      <c r="L45" s="93">
        <f t="shared" si="13"/>
        <v>4383.3999999999996</v>
      </c>
      <c r="M45" s="234">
        <f t="shared" si="14"/>
        <v>4070.3</v>
      </c>
      <c r="N45" s="54">
        <v>75</v>
      </c>
      <c r="O45" s="94">
        <v>11311</v>
      </c>
      <c r="P45" s="93">
        <f t="shared" si="15"/>
        <v>7917.7</v>
      </c>
      <c r="Q45" s="97">
        <f t="shared" si="16"/>
        <v>7352.1500000000005</v>
      </c>
    </row>
    <row r="46" spans="1:18" x14ac:dyDescent="0.25">
      <c r="A46" s="186" t="s">
        <v>95</v>
      </c>
      <c r="B46" s="146">
        <v>1</v>
      </c>
      <c r="C46" s="157">
        <v>31</v>
      </c>
      <c r="D46" s="159">
        <f t="shared" si="17"/>
        <v>23.25</v>
      </c>
      <c r="E46" s="159">
        <f t="shared" si="10"/>
        <v>21.7</v>
      </c>
      <c r="F46" s="54">
        <v>4</v>
      </c>
      <c r="G46" s="94">
        <v>279</v>
      </c>
      <c r="H46" s="93">
        <f t="shared" si="11"/>
        <v>209.25</v>
      </c>
      <c r="I46" s="234">
        <f t="shared" si="12"/>
        <v>195.29999999999998</v>
      </c>
      <c r="J46" s="54"/>
      <c r="K46" s="94"/>
      <c r="L46" s="93"/>
      <c r="M46" s="234"/>
      <c r="N46" s="54">
        <v>1</v>
      </c>
      <c r="O46" s="94">
        <v>39</v>
      </c>
      <c r="P46" s="93">
        <f t="shared" si="15"/>
        <v>27.299999999999997</v>
      </c>
      <c r="Q46" s="277">
        <f t="shared" si="16"/>
        <v>25.35</v>
      </c>
    </row>
    <row r="47" spans="1:18" x14ac:dyDescent="0.25">
      <c r="A47" s="186" t="s">
        <v>123</v>
      </c>
      <c r="B47" s="146">
        <v>7</v>
      </c>
      <c r="C47" s="157">
        <v>811</v>
      </c>
      <c r="D47" s="159">
        <f t="shared" si="17"/>
        <v>608.25</v>
      </c>
      <c r="E47" s="159">
        <f t="shared" si="10"/>
        <v>567.69999999999993</v>
      </c>
      <c r="F47" s="54">
        <v>12</v>
      </c>
      <c r="G47" s="94">
        <v>1128</v>
      </c>
      <c r="H47" s="93">
        <f t="shared" si="11"/>
        <v>846</v>
      </c>
      <c r="I47" s="234">
        <f t="shared" si="12"/>
        <v>789.59999999999991</v>
      </c>
      <c r="J47" s="54">
        <v>2</v>
      </c>
      <c r="K47" s="94">
        <v>176</v>
      </c>
      <c r="L47" s="93">
        <f t="shared" si="13"/>
        <v>123.19999999999999</v>
      </c>
      <c r="M47" s="234">
        <f t="shared" si="14"/>
        <v>114.4</v>
      </c>
      <c r="N47" s="54"/>
      <c r="O47" s="94"/>
      <c r="P47" s="93"/>
      <c r="Q47" s="95"/>
    </row>
    <row r="48" spans="1:18" x14ac:dyDescent="0.25">
      <c r="A48" s="186" t="s">
        <v>18</v>
      </c>
      <c r="B48" s="146">
        <v>102</v>
      </c>
      <c r="C48" s="157">
        <v>9169</v>
      </c>
      <c r="D48" s="159">
        <f t="shared" si="17"/>
        <v>6876.75</v>
      </c>
      <c r="E48" s="159">
        <f t="shared" si="10"/>
        <v>6418.2999999999993</v>
      </c>
      <c r="F48" s="54">
        <v>89</v>
      </c>
      <c r="G48" s="94">
        <v>9451</v>
      </c>
      <c r="H48" s="93">
        <f t="shared" si="11"/>
        <v>7088.25</v>
      </c>
      <c r="I48" s="234">
        <f t="shared" si="12"/>
        <v>6615.7</v>
      </c>
      <c r="J48" s="54">
        <v>121</v>
      </c>
      <c r="K48" s="94">
        <v>11969</v>
      </c>
      <c r="L48" s="93">
        <f t="shared" si="13"/>
        <v>8378.2999999999993</v>
      </c>
      <c r="M48" s="234">
        <f t="shared" si="14"/>
        <v>7779.85</v>
      </c>
      <c r="N48" s="54">
        <v>72</v>
      </c>
      <c r="O48" s="94">
        <v>7167</v>
      </c>
      <c r="P48" s="93">
        <f t="shared" si="15"/>
        <v>5016.8999999999996</v>
      </c>
      <c r="Q48" s="95">
        <f t="shared" si="16"/>
        <v>4658.55</v>
      </c>
    </row>
    <row r="49" spans="1:17" x14ac:dyDescent="0.25">
      <c r="A49" s="186" t="s">
        <v>19</v>
      </c>
      <c r="B49" s="146">
        <v>9</v>
      </c>
      <c r="C49" s="157">
        <v>1319</v>
      </c>
      <c r="D49" s="159">
        <f t="shared" si="17"/>
        <v>989.25</v>
      </c>
      <c r="E49" s="159">
        <f t="shared" si="10"/>
        <v>923.3</v>
      </c>
      <c r="F49" s="54">
        <v>15</v>
      </c>
      <c r="G49" s="94">
        <v>1551</v>
      </c>
      <c r="H49" s="93">
        <f t="shared" si="11"/>
        <v>1163.25</v>
      </c>
      <c r="I49" s="234">
        <f t="shared" si="12"/>
        <v>1085.6999999999998</v>
      </c>
      <c r="J49" s="54">
        <v>14</v>
      </c>
      <c r="K49" s="94">
        <v>1457</v>
      </c>
      <c r="L49" s="93">
        <f t="shared" si="13"/>
        <v>1019.9</v>
      </c>
      <c r="M49" s="234">
        <f t="shared" si="14"/>
        <v>947.05000000000007</v>
      </c>
      <c r="N49" s="54">
        <v>12</v>
      </c>
      <c r="O49" s="94">
        <v>1468</v>
      </c>
      <c r="P49" s="93">
        <f t="shared" si="15"/>
        <v>1027.5999999999999</v>
      </c>
      <c r="Q49" s="97">
        <f t="shared" si="16"/>
        <v>954.2</v>
      </c>
    </row>
    <row r="50" spans="1:17" x14ac:dyDescent="0.25">
      <c r="A50" s="186" t="s">
        <v>96</v>
      </c>
      <c r="B50" s="146">
        <v>13</v>
      </c>
      <c r="C50" s="157">
        <v>1066</v>
      </c>
      <c r="D50" s="159">
        <f t="shared" si="17"/>
        <v>799.5</v>
      </c>
      <c r="E50" s="159">
        <f t="shared" si="10"/>
        <v>746.19999999999993</v>
      </c>
      <c r="F50" s="54">
        <v>17</v>
      </c>
      <c r="G50" s="94">
        <v>1270</v>
      </c>
      <c r="H50" s="93">
        <f t="shared" si="11"/>
        <v>952.5</v>
      </c>
      <c r="I50" s="234">
        <f t="shared" si="12"/>
        <v>889</v>
      </c>
      <c r="J50" s="54">
        <v>19</v>
      </c>
      <c r="K50" s="94">
        <v>1251</v>
      </c>
      <c r="L50" s="93">
        <f t="shared" si="13"/>
        <v>875.69999999999993</v>
      </c>
      <c r="M50" s="234">
        <f t="shared" si="14"/>
        <v>813.15</v>
      </c>
      <c r="N50" s="54">
        <v>12</v>
      </c>
      <c r="O50" s="94">
        <v>801</v>
      </c>
      <c r="P50" s="93">
        <f t="shared" si="15"/>
        <v>560.69999999999993</v>
      </c>
      <c r="Q50" s="97">
        <f t="shared" si="16"/>
        <v>520.65</v>
      </c>
    </row>
    <row r="51" spans="1:17" x14ac:dyDescent="0.25">
      <c r="A51" s="186" t="s">
        <v>20</v>
      </c>
      <c r="B51" s="146">
        <v>74</v>
      </c>
      <c r="C51" s="157">
        <v>9896</v>
      </c>
      <c r="D51" s="159">
        <f t="shared" si="17"/>
        <v>7422</v>
      </c>
      <c r="E51" s="159">
        <f t="shared" si="10"/>
        <v>6927.2</v>
      </c>
      <c r="F51" s="54">
        <v>34</v>
      </c>
      <c r="G51" s="94">
        <v>4042</v>
      </c>
      <c r="H51" s="93">
        <f t="shared" si="11"/>
        <v>3031.5</v>
      </c>
      <c r="I51" s="234">
        <f t="shared" si="12"/>
        <v>2829.3999999999996</v>
      </c>
      <c r="J51" s="54">
        <v>103</v>
      </c>
      <c r="K51" s="94">
        <v>10170</v>
      </c>
      <c r="L51" s="93">
        <f t="shared" si="13"/>
        <v>7119</v>
      </c>
      <c r="M51" s="234">
        <f t="shared" si="14"/>
        <v>6610.5</v>
      </c>
      <c r="N51" s="54">
        <v>28</v>
      </c>
      <c r="O51" s="94">
        <v>3112</v>
      </c>
      <c r="P51" s="93">
        <f t="shared" si="15"/>
        <v>2178.3999999999996</v>
      </c>
      <c r="Q51" s="97">
        <f t="shared" si="16"/>
        <v>2022.8000000000002</v>
      </c>
    </row>
    <row r="52" spans="1:17" x14ac:dyDescent="0.25">
      <c r="A52" s="186" t="s">
        <v>21</v>
      </c>
      <c r="B52" s="146">
        <v>337</v>
      </c>
      <c r="C52" s="157">
        <v>32654</v>
      </c>
      <c r="D52" s="159">
        <f t="shared" si="17"/>
        <v>24490.5</v>
      </c>
      <c r="E52" s="159">
        <f t="shared" si="10"/>
        <v>22857.8</v>
      </c>
      <c r="F52" s="54">
        <v>731</v>
      </c>
      <c r="G52" s="94">
        <v>62929</v>
      </c>
      <c r="H52" s="93">
        <f t="shared" si="11"/>
        <v>47196.75</v>
      </c>
      <c r="I52" s="234">
        <f t="shared" si="12"/>
        <v>44050.299999999996</v>
      </c>
      <c r="J52" s="54">
        <v>356</v>
      </c>
      <c r="K52" s="94">
        <v>34370</v>
      </c>
      <c r="L52" s="93">
        <f t="shared" si="13"/>
        <v>24059</v>
      </c>
      <c r="M52" s="234">
        <f t="shared" si="14"/>
        <v>22340.5</v>
      </c>
      <c r="N52" s="54">
        <v>684</v>
      </c>
      <c r="O52" s="94">
        <v>63220</v>
      </c>
      <c r="P52" s="93">
        <f t="shared" si="15"/>
        <v>44254</v>
      </c>
      <c r="Q52" s="277">
        <f t="shared" si="16"/>
        <v>41093</v>
      </c>
    </row>
    <row r="53" spans="1:17" x14ac:dyDescent="0.25">
      <c r="A53" s="186" t="s">
        <v>99</v>
      </c>
      <c r="B53" s="146">
        <v>5</v>
      </c>
      <c r="C53" s="147">
        <v>426</v>
      </c>
      <c r="D53" s="159">
        <f t="shared" si="17"/>
        <v>319.5</v>
      </c>
      <c r="E53" s="159">
        <f t="shared" si="10"/>
        <v>298.2</v>
      </c>
      <c r="F53" s="152">
        <v>1</v>
      </c>
      <c r="G53" s="94">
        <v>39</v>
      </c>
      <c r="H53" s="93">
        <f t="shared" si="11"/>
        <v>29.25</v>
      </c>
      <c r="I53" s="234">
        <f t="shared" si="12"/>
        <v>27.299999999999997</v>
      </c>
      <c r="J53" s="152">
        <v>4</v>
      </c>
      <c r="K53" s="94">
        <v>507</v>
      </c>
      <c r="L53" s="93">
        <f t="shared" si="13"/>
        <v>354.9</v>
      </c>
      <c r="M53" s="234">
        <f t="shared" si="14"/>
        <v>329.55</v>
      </c>
      <c r="N53" s="54"/>
      <c r="O53" s="94"/>
      <c r="P53" s="93"/>
      <c r="Q53" s="95"/>
    </row>
    <row r="54" spans="1:17" x14ac:dyDescent="0.25">
      <c r="A54" s="186" t="s">
        <v>22</v>
      </c>
      <c r="B54" s="146">
        <v>218</v>
      </c>
      <c r="C54" s="157">
        <v>27996</v>
      </c>
      <c r="D54" s="159">
        <f t="shared" si="17"/>
        <v>20997</v>
      </c>
      <c r="E54" s="159">
        <f t="shared" si="10"/>
        <v>19597.199999999997</v>
      </c>
      <c r="F54" s="54">
        <v>192</v>
      </c>
      <c r="G54" s="94">
        <v>22060</v>
      </c>
      <c r="H54" s="93">
        <f t="shared" si="11"/>
        <v>16545</v>
      </c>
      <c r="I54" s="234">
        <f t="shared" si="12"/>
        <v>15441.999999999998</v>
      </c>
      <c r="J54" s="54">
        <v>120</v>
      </c>
      <c r="K54" s="94">
        <v>16122</v>
      </c>
      <c r="L54" s="93">
        <f t="shared" si="13"/>
        <v>11285.4</v>
      </c>
      <c r="M54" s="234">
        <f t="shared" si="14"/>
        <v>10479.300000000001</v>
      </c>
      <c r="N54" s="54">
        <v>139</v>
      </c>
      <c r="O54" s="94">
        <v>18798</v>
      </c>
      <c r="P54" s="93">
        <f t="shared" si="15"/>
        <v>13158.599999999999</v>
      </c>
      <c r="Q54" s="95">
        <f t="shared" si="16"/>
        <v>12218.7</v>
      </c>
    </row>
    <row r="55" spans="1:17" x14ac:dyDescent="0.25">
      <c r="A55" s="186" t="s">
        <v>23</v>
      </c>
      <c r="B55" s="148">
        <v>104</v>
      </c>
      <c r="C55" s="157">
        <v>12800</v>
      </c>
      <c r="D55" s="159">
        <f t="shared" si="17"/>
        <v>9600</v>
      </c>
      <c r="E55" s="56">
        <f t="shared" si="10"/>
        <v>8960</v>
      </c>
      <c r="F55" s="53">
        <v>51</v>
      </c>
      <c r="G55" s="94">
        <v>6304</v>
      </c>
      <c r="H55" s="93">
        <f t="shared" si="11"/>
        <v>4728</v>
      </c>
      <c r="I55" s="234">
        <f t="shared" si="12"/>
        <v>4412.7999999999993</v>
      </c>
      <c r="J55" s="53">
        <v>66</v>
      </c>
      <c r="K55" s="94">
        <v>8280</v>
      </c>
      <c r="L55" s="93">
        <f t="shared" si="13"/>
        <v>5796</v>
      </c>
      <c r="M55" s="234">
        <f t="shared" si="14"/>
        <v>5382</v>
      </c>
      <c r="N55" s="53">
        <v>58</v>
      </c>
      <c r="O55" s="94">
        <v>7903</v>
      </c>
      <c r="P55" s="93">
        <f t="shared" si="15"/>
        <v>5532.0999999999995</v>
      </c>
      <c r="Q55" s="97">
        <f t="shared" si="16"/>
        <v>5136.95</v>
      </c>
    </row>
    <row r="56" spans="1:17" x14ac:dyDescent="0.25">
      <c r="A56" s="186" t="s">
        <v>24</v>
      </c>
      <c r="B56" s="146">
        <v>233</v>
      </c>
      <c r="C56" s="157">
        <v>29940</v>
      </c>
      <c r="D56" s="159">
        <f t="shared" si="17"/>
        <v>22455</v>
      </c>
      <c r="E56" s="159">
        <f t="shared" si="10"/>
        <v>20958</v>
      </c>
      <c r="F56" s="54">
        <v>229</v>
      </c>
      <c r="G56" s="94">
        <v>24589</v>
      </c>
      <c r="H56" s="93">
        <f t="shared" si="11"/>
        <v>18441.75</v>
      </c>
      <c r="I56" s="234">
        <f t="shared" si="12"/>
        <v>17212.3</v>
      </c>
      <c r="J56" s="54">
        <v>259</v>
      </c>
      <c r="K56" s="94">
        <v>27162</v>
      </c>
      <c r="L56" s="93">
        <f t="shared" si="13"/>
        <v>19013.399999999998</v>
      </c>
      <c r="M56" s="234">
        <f t="shared" si="14"/>
        <v>17655.3</v>
      </c>
      <c r="N56" s="54">
        <v>255</v>
      </c>
      <c r="O56" s="94">
        <v>25713</v>
      </c>
      <c r="P56" s="93">
        <f t="shared" si="15"/>
        <v>17999.099999999999</v>
      </c>
      <c r="Q56" s="95">
        <f t="shared" si="16"/>
        <v>16713.45</v>
      </c>
    </row>
    <row r="57" spans="1:17" x14ac:dyDescent="0.25">
      <c r="A57" s="186" t="s">
        <v>25</v>
      </c>
      <c r="B57" s="146">
        <v>33</v>
      </c>
      <c r="C57" s="157">
        <v>4016</v>
      </c>
      <c r="D57" s="159">
        <f t="shared" si="17"/>
        <v>3012</v>
      </c>
      <c r="E57" s="159">
        <f t="shared" si="10"/>
        <v>2811.2</v>
      </c>
      <c r="F57" s="54">
        <v>4</v>
      </c>
      <c r="G57" s="94">
        <v>357</v>
      </c>
      <c r="H57" s="93">
        <f t="shared" si="11"/>
        <v>267.75</v>
      </c>
      <c r="I57" s="234">
        <f t="shared" si="12"/>
        <v>249.89999999999998</v>
      </c>
      <c r="J57" s="54">
        <v>7</v>
      </c>
      <c r="K57" s="94">
        <v>1066</v>
      </c>
      <c r="L57" s="93">
        <f t="shared" si="13"/>
        <v>746.19999999999993</v>
      </c>
      <c r="M57" s="234">
        <f t="shared" si="14"/>
        <v>692.9</v>
      </c>
      <c r="N57" s="54">
        <v>4</v>
      </c>
      <c r="O57" s="94">
        <v>513</v>
      </c>
      <c r="P57" s="93">
        <f t="shared" si="15"/>
        <v>359.09999999999997</v>
      </c>
      <c r="Q57" s="97">
        <f t="shared" si="16"/>
        <v>333.45</v>
      </c>
    </row>
    <row r="58" spans="1:17" x14ac:dyDescent="0.25">
      <c r="A58" s="186" t="s">
        <v>26</v>
      </c>
      <c r="B58" s="146">
        <v>71</v>
      </c>
      <c r="C58" s="157">
        <v>7472</v>
      </c>
      <c r="D58" s="159">
        <f t="shared" si="17"/>
        <v>5604</v>
      </c>
      <c r="E58" s="159">
        <f t="shared" si="10"/>
        <v>5230.3999999999996</v>
      </c>
      <c r="F58" s="54">
        <v>69</v>
      </c>
      <c r="G58" s="94">
        <v>7069</v>
      </c>
      <c r="H58" s="93">
        <f t="shared" si="11"/>
        <v>5301.75</v>
      </c>
      <c r="I58" s="234">
        <f t="shared" si="12"/>
        <v>4948.2999999999993</v>
      </c>
      <c r="J58" s="54">
        <v>61</v>
      </c>
      <c r="K58" s="94">
        <v>5617</v>
      </c>
      <c r="L58" s="93">
        <f t="shared" si="13"/>
        <v>3931.8999999999996</v>
      </c>
      <c r="M58" s="234">
        <f t="shared" si="14"/>
        <v>3651.05</v>
      </c>
      <c r="N58" s="54">
        <v>97</v>
      </c>
      <c r="O58" s="94">
        <v>8750</v>
      </c>
      <c r="P58" s="93">
        <f t="shared" si="15"/>
        <v>6125</v>
      </c>
      <c r="Q58" s="97">
        <f t="shared" si="16"/>
        <v>5687.5</v>
      </c>
    </row>
    <row r="59" spans="1:17" x14ac:dyDescent="0.25">
      <c r="A59" s="186" t="s">
        <v>27</v>
      </c>
      <c r="B59" s="146">
        <v>10</v>
      </c>
      <c r="C59" s="157">
        <v>914</v>
      </c>
      <c r="D59" s="159">
        <f t="shared" si="17"/>
        <v>685.5</v>
      </c>
      <c r="E59" s="159">
        <f t="shared" si="10"/>
        <v>639.79999999999995</v>
      </c>
      <c r="F59" s="54">
        <v>11</v>
      </c>
      <c r="G59" s="94">
        <v>1085</v>
      </c>
      <c r="H59" s="93">
        <f t="shared" si="11"/>
        <v>813.75</v>
      </c>
      <c r="I59" s="234">
        <f t="shared" si="12"/>
        <v>759.5</v>
      </c>
      <c r="J59" s="54">
        <v>8</v>
      </c>
      <c r="K59" s="94">
        <v>766</v>
      </c>
      <c r="L59" s="93">
        <f t="shared" si="13"/>
        <v>536.19999999999993</v>
      </c>
      <c r="M59" s="234">
        <f t="shared" si="14"/>
        <v>497.90000000000003</v>
      </c>
      <c r="N59" s="54">
        <v>9</v>
      </c>
      <c r="O59" s="94">
        <v>828</v>
      </c>
      <c r="P59" s="93">
        <f t="shared" si="15"/>
        <v>579.59999999999991</v>
      </c>
      <c r="Q59" s="277">
        <f t="shared" si="16"/>
        <v>538.20000000000005</v>
      </c>
    </row>
    <row r="60" spans="1:17" x14ac:dyDescent="0.25">
      <c r="A60" s="186" t="s">
        <v>28</v>
      </c>
      <c r="B60" s="146"/>
      <c r="C60" s="157"/>
      <c r="D60" s="159"/>
      <c r="E60" s="159"/>
      <c r="F60" s="54"/>
      <c r="G60" s="94"/>
      <c r="H60" s="93"/>
      <c r="I60" s="234">
        <f t="shared" si="12"/>
        <v>0</v>
      </c>
      <c r="J60" s="54">
        <v>3</v>
      </c>
      <c r="K60" s="94">
        <v>184</v>
      </c>
      <c r="L60" s="93">
        <f t="shared" si="13"/>
        <v>128.79999999999998</v>
      </c>
      <c r="M60" s="234">
        <f t="shared" si="14"/>
        <v>119.60000000000001</v>
      </c>
      <c r="N60" s="54">
        <v>2</v>
      </c>
      <c r="O60" s="94">
        <v>225</v>
      </c>
      <c r="P60" s="93">
        <f t="shared" si="15"/>
        <v>157.5</v>
      </c>
      <c r="Q60" s="95">
        <f t="shared" si="16"/>
        <v>146.25</v>
      </c>
    </row>
    <row r="61" spans="1:17" x14ac:dyDescent="0.25">
      <c r="A61" s="186" t="s">
        <v>29</v>
      </c>
      <c r="B61" s="146">
        <v>291</v>
      </c>
      <c r="C61" s="157">
        <v>27776</v>
      </c>
      <c r="D61" s="159">
        <f t="shared" si="17"/>
        <v>20832</v>
      </c>
      <c r="E61" s="159">
        <f t="shared" si="10"/>
        <v>19443.199999999997</v>
      </c>
      <c r="F61" s="54">
        <v>207</v>
      </c>
      <c r="G61" s="94">
        <v>19493</v>
      </c>
      <c r="H61" s="93">
        <f t="shared" si="11"/>
        <v>14619.75</v>
      </c>
      <c r="I61" s="234">
        <f t="shared" si="12"/>
        <v>13645.099999999999</v>
      </c>
      <c r="J61" s="54">
        <v>275</v>
      </c>
      <c r="K61" s="94">
        <v>24198</v>
      </c>
      <c r="L61" s="93">
        <f t="shared" si="13"/>
        <v>16938.599999999999</v>
      </c>
      <c r="M61" s="234">
        <f t="shared" si="14"/>
        <v>15728.7</v>
      </c>
      <c r="N61" s="54">
        <v>223</v>
      </c>
      <c r="O61" s="94">
        <v>21349</v>
      </c>
      <c r="P61" s="93">
        <f t="shared" si="15"/>
        <v>14944.3</v>
      </c>
      <c r="Q61" s="95">
        <f t="shared" si="16"/>
        <v>13876.85</v>
      </c>
    </row>
    <row r="62" spans="1:17" x14ac:dyDescent="0.25">
      <c r="A62" s="186" t="s">
        <v>30</v>
      </c>
      <c r="B62" s="146">
        <v>62</v>
      </c>
      <c r="C62" s="157">
        <v>7441</v>
      </c>
      <c r="D62" s="159">
        <f t="shared" si="17"/>
        <v>5580.75</v>
      </c>
      <c r="E62" s="159">
        <f t="shared" si="10"/>
        <v>5208.7</v>
      </c>
      <c r="F62" s="54">
        <v>31</v>
      </c>
      <c r="G62" s="94">
        <v>3321</v>
      </c>
      <c r="H62" s="93">
        <f t="shared" si="11"/>
        <v>2490.75</v>
      </c>
      <c r="I62" s="234">
        <f t="shared" si="12"/>
        <v>2324.6999999999998</v>
      </c>
      <c r="J62" s="54">
        <v>34</v>
      </c>
      <c r="K62" s="94">
        <v>3945</v>
      </c>
      <c r="L62" s="93">
        <f t="shared" si="13"/>
        <v>2761.5</v>
      </c>
      <c r="M62" s="234">
        <f t="shared" si="14"/>
        <v>2564.25</v>
      </c>
      <c r="N62" s="54">
        <v>18</v>
      </c>
      <c r="O62" s="94">
        <v>2123</v>
      </c>
      <c r="P62" s="93">
        <f t="shared" si="15"/>
        <v>1486.1</v>
      </c>
      <c r="Q62" s="95">
        <f t="shared" si="16"/>
        <v>1379.95</v>
      </c>
    </row>
    <row r="63" spans="1:17" x14ac:dyDescent="0.25">
      <c r="A63" s="186" t="s">
        <v>31</v>
      </c>
      <c r="B63" s="146">
        <v>271</v>
      </c>
      <c r="C63" s="157">
        <v>30174</v>
      </c>
      <c r="D63" s="159">
        <f t="shared" si="17"/>
        <v>22630.5</v>
      </c>
      <c r="E63" s="159">
        <f t="shared" si="10"/>
        <v>21121.8</v>
      </c>
      <c r="F63" s="54">
        <v>380</v>
      </c>
      <c r="G63" s="94">
        <v>37440</v>
      </c>
      <c r="H63" s="93">
        <f t="shared" si="11"/>
        <v>28080</v>
      </c>
      <c r="I63" s="234">
        <f t="shared" si="12"/>
        <v>26208</v>
      </c>
      <c r="J63" s="54">
        <v>225</v>
      </c>
      <c r="K63" s="94">
        <v>21870</v>
      </c>
      <c r="L63" s="93">
        <f t="shared" si="13"/>
        <v>15308.999999999998</v>
      </c>
      <c r="M63" s="234">
        <f t="shared" si="14"/>
        <v>14215.5</v>
      </c>
      <c r="N63" s="54">
        <v>188</v>
      </c>
      <c r="O63" s="94">
        <v>19650</v>
      </c>
      <c r="P63" s="93">
        <f t="shared" si="15"/>
        <v>13755</v>
      </c>
      <c r="Q63" s="97">
        <f t="shared" si="16"/>
        <v>12772.5</v>
      </c>
    </row>
    <row r="64" spans="1:17" x14ac:dyDescent="0.25">
      <c r="A64" s="186" t="s">
        <v>32</v>
      </c>
      <c r="B64" s="146">
        <v>53</v>
      </c>
      <c r="C64" s="157">
        <v>4759</v>
      </c>
      <c r="D64" s="159">
        <f t="shared" si="17"/>
        <v>3569.25</v>
      </c>
      <c r="E64" s="159">
        <f t="shared" si="10"/>
        <v>3331.2999999999997</v>
      </c>
      <c r="F64" s="54">
        <v>66</v>
      </c>
      <c r="G64" s="94">
        <v>6179</v>
      </c>
      <c r="H64" s="93">
        <f t="shared" si="11"/>
        <v>4634.25</v>
      </c>
      <c r="I64" s="234">
        <f t="shared" si="12"/>
        <v>4325.2999999999993</v>
      </c>
      <c r="J64" s="54">
        <v>51</v>
      </c>
      <c r="K64" s="94">
        <v>4110</v>
      </c>
      <c r="L64" s="93">
        <f t="shared" si="13"/>
        <v>2877</v>
      </c>
      <c r="M64" s="234">
        <f t="shared" si="14"/>
        <v>2671.5</v>
      </c>
      <c r="N64" s="54">
        <v>53</v>
      </c>
      <c r="O64" s="94">
        <v>4438</v>
      </c>
      <c r="P64" s="93">
        <f t="shared" si="15"/>
        <v>3106.6</v>
      </c>
      <c r="Q64" s="277">
        <f t="shared" si="16"/>
        <v>2884.7000000000003</v>
      </c>
    </row>
    <row r="65" spans="1:17" x14ac:dyDescent="0.25">
      <c r="A65" s="186" t="s">
        <v>33</v>
      </c>
      <c r="B65" s="148">
        <v>18</v>
      </c>
      <c r="C65" s="157">
        <v>1286</v>
      </c>
      <c r="D65" s="159">
        <f t="shared" si="17"/>
        <v>964.5</v>
      </c>
      <c r="E65" s="56">
        <f t="shared" si="10"/>
        <v>900.19999999999993</v>
      </c>
      <c r="F65" s="53">
        <v>14</v>
      </c>
      <c r="G65" s="94">
        <v>1055</v>
      </c>
      <c r="H65" s="93">
        <f t="shared" si="11"/>
        <v>791.25</v>
      </c>
      <c r="I65" s="234">
        <f t="shared" si="12"/>
        <v>738.5</v>
      </c>
      <c r="J65" s="53">
        <v>23</v>
      </c>
      <c r="K65" s="94">
        <v>1540</v>
      </c>
      <c r="L65" s="93">
        <f t="shared" si="13"/>
        <v>1078</v>
      </c>
      <c r="M65" s="234">
        <f t="shared" si="14"/>
        <v>1001</v>
      </c>
      <c r="N65" s="53">
        <v>11</v>
      </c>
      <c r="O65" s="94">
        <v>890</v>
      </c>
      <c r="P65" s="93">
        <f t="shared" si="15"/>
        <v>623</v>
      </c>
      <c r="Q65" s="95">
        <f t="shared" si="16"/>
        <v>578.5</v>
      </c>
    </row>
    <row r="66" spans="1:17" x14ac:dyDescent="0.25">
      <c r="A66" s="186" t="s">
        <v>34</v>
      </c>
      <c r="B66" s="146">
        <v>181</v>
      </c>
      <c r="C66" s="157">
        <v>18276</v>
      </c>
      <c r="D66" s="159">
        <f t="shared" si="17"/>
        <v>13707</v>
      </c>
      <c r="E66" s="159">
        <f t="shared" si="10"/>
        <v>12793.199999999999</v>
      </c>
      <c r="F66" s="54">
        <v>329</v>
      </c>
      <c r="G66" s="94">
        <v>28927</v>
      </c>
      <c r="H66" s="93">
        <f t="shared" si="11"/>
        <v>21695.25</v>
      </c>
      <c r="I66" s="234">
        <f t="shared" si="12"/>
        <v>20248.899999999998</v>
      </c>
      <c r="J66" s="54">
        <v>192</v>
      </c>
      <c r="K66" s="94">
        <v>18773</v>
      </c>
      <c r="L66" s="93">
        <f t="shared" si="13"/>
        <v>13141.099999999999</v>
      </c>
      <c r="M66" s="234">
        <f t="shared" si="14"/>
        <v>12202.45</v>
      </c>
      <c r="N66" s="54">
        <v>203</v>
      </c>
      <c r="O66" s="94">
        <v>20994</v>
      </c>
      <c r="P66" s="93">
        <f t="shared" si="15"/>
        <v>14695.8</v>
      </c>
      <c r="Q66" s="95">
        <f t="shared" si="16"/>
        <v>13646.1</v>
      </c>
    </row>
    <row r="67" spans="1:17" x14ac:dyDescent="0.25">
      <c r="A67" s="186" t="s">
        <v>35</v>
      </c>
      <c r="B67" s="146">
        <v>13</v>
      </c>
      <c r="C67" s="157">
        <v>1481</v>
      </c>
      <c r="D67" s="159">
        <f t="shared" si="17"/>
        <v>1110.75</v>
      </c>
      <c r="E67" s="159">
        <f t="shared" si="10"/>
        <v>1036.7</v>
      </c>
      <c r="F67" s="54">
        <v>20</v>
      </c>
      <c r="G67" s="94">
        <v>1929</v>
      </c>
      <c r="H67" s="93">
        <f t="shared" si="11"/>
        <v>1446.75</v>
      </c>
      <c r="I67" s="234">
        <f t="shared" si="12"/>
        <v>1350.3</v>
      </c>
      <c r="J67" s="54">
        <v>17</v>
      </c>
      <c r="K67" s="94">
        <v>1657</v>
      </c>
      <c r="L67" s="93">
        <f t="shared" si="13"/>
        <v>1159.8999999999999</v>
      </c>
      <c r="M67" s="234">
        <f t="shared" si="14"/>
        <v>1077.05</v>
      </c>
      <c r="N67" s="54">
        <v>18</v>
      </c>
      <c r="O67" s="94">
        <v>1576</v>
      </c>
      <c r="P67" s="93">
        <f t="shared" si="15"/>
        <v>1103.1999999999998</v>
      </c>
      <c r="Q67" s="95">
        <f t="shared" si="16"/>
        <v>1024.4000000000001</v>
      </c>
    </row>
    <row r="68" spans="1:17" x14ac:dyDescent="0.25">
      <c r="A68" s="186" t="s">
        <v>36</v>
      </c>
      <c r="B68" s="146">
        <v>73</v>
      </c>
      <c r="C68" s="157">
        <v>8527</v>
      </c>
      <c r="D68" s="159">
        <f t="shared" si="17"/>
        <v>6395.25</v>
      </c>
      <c r="E68" s="159">
        <f t="shared" si="10"/>
        <v>5968.9</v>
      </c>
      <c r="F68" s="54">
        <v>314</v>
      </c>
      <c r="G68" s="94">
        <v>27134</v>
      </c>
      <c r="H68" s="93">
        <f t="shared" si="11"/>
        <v>20350.5</v>
      </c>
      <c r="I68" s="234">
        <f t="shared" si="12"/>
        <v>18993.8</v>
      </c>
      <c r="J68" s="54">
        <v>87</v>
      </c>
      <c r="K68" s="94">
        <v>7743</v>
      </c>
      <c r="L68" s="93">
        <f t="shared" si="13"/>
        <v>5420.0999999999995</v>
      </c>
      <c r="M68" s="234">
        <f t="shared" si="14"/>
        <v>5032.95</v>
      </c>
      <c r="N68" s="54">
        <v>92</v>
      </c>
      <c r="O68" s="94">
        <v>8824</v>
      </c>
      <c r="P68" s="93">
        <f t="shared" si="15"/>
        <v>6176.7999999999993</v>
      </c>
      <c r="Q68" s="97">
        <f t="shared" si="16"/>
        <v>5735.6</v>
      </c>
    </row>
    <row r="69" spans="1:17" ht="15.75" thickBot="1" x14ac:dyDescent="0.3">
      <c r="A69" s="187" t="s">
        <v>37</v>
      </c>
      <c r="B69" s="149">
        <v>128</v>
      </c>
      <c r="C69" s="160">
        <v>13699</v>
      </c>
      <c r="D69" s="161">
        <f t="shared" si="17"/>
        <v>10274.25</v>
      </c>
      <c r="E69" s="267">
        <f t="shared" si="10"/>
        <v>9589.2999999999993</v>
      </c>
      <c r="F69" s="55">
        <v>221</v>
      </c>
      <c r="G69" s="100">
        <v>23627</v>
      </c>
      <c r="H69" s="93">
        <f t="shared" si="11"/>
        <v>17720.25</v>
      </c>
      <c r="I69" s="234">
        <f t="shared" si="12"/>
        <v>16538.899999999998</v>
      </c>
      <c r="J69" s="55">
        <v>148</v>
      </c>
      <c r="K69" s="100">
        <v>14874</v>
      </c>
      <c r="L69" s="93">
        <f t="shared" si="13"/>
        <v>10411.799999999999</v>
      </c>
      <c r="M69" s="234">
        <f t="shared" si="14"/>
        <v>9668.1</v>
      </c>
      <c r="N69" s="55">
        <v>70</v>
      </c>
      <c r="O69" s="100">
        <v>7888</v>
      </c>
      <c r="P69" s="252">
        <f t="shared" si="15"/>
        <v>5521.5999999999995</v>
      </c>
      <c r="Q69" s="264">
        <f t="shared" si="16"/>
        <v>5127.2</v>
      </c>
    </row>
    <row r="70" spans="1:17" ht="16.5" thickTop="1" thickBot="1" x14ac:dyDescent="0.3">
      <c r="A70" s="112" t="s">
        <v>11</v>
      </c>
      <c r="B70" s="163">
        <f t="shared" ref="B70:D70" si="18">SUM(B39:B69)</f>
        <v>2558</v>
      </c>
      <c r="C70" s="214">
        <f>SUM(C39:C69)</f>
        <v>280469</v>
      </c>
      <c r="D70" s="215">
        <f t="shared" si="18"/>
        <v>210351.75</v>
      </c>
      <c r="E70" s="270">
        <f>SUM(E39:E69)</f>
        <v>196328.3</v>
      </c>
      <c r="F70" s="162">
        <f>SUM(F39:F69)</f>
        <v>3359</v>
      </c>
      <c r="G70" s="203">
        <f t="shared" ref="G70:L70" si="19">SUM(G39:G69)</f>
        <v>325795</v>
      </c>
      <c r="H70" s="204">
        <f t="shared" si="19"/>
        <v>244346.25</v>
      </c>
      <c r="I70" s="244">
        <f>SUM(I39:I69)</f>
        <v>228056.49999999997</v>
      </c>
      <c r="J70" s="107">
        <f t="shared" si="19"/>
        <v>2415</v>
      </c>
      <c r="K70" s="205">
        <f t="shared" si="19"/>
        <v>242896</v>
      </c>
      <c r="L70" s="206">
        <f t="shared" si="19"/>
        <v>170027.19999999998</v>
      </c>
      <c r="M70" s="247">
        <f>SUM(M39:M69)</f>
        <v>157882.40000000002</v>
      </c>
      <c r="N70" s="180">
        <f t="shared" ref="N70:P70" si="20">SUM(N39:N69)</f>
        <v>2418</v>
      </c>
      <c r="O70" s="207">
        <f t="shared" si="20"/>
        <v>247507</v>
      </c>
      <c r="P70" s="256">
        <f t="shared" si="20"/>
        <v>173254.90000000002</v>
      </c>
      <c r="Q70" s="259">
        <f>SUM(Q39:Q69)</f>
        <v>160879.55000000002</v>
      </c>
    </row>
    <row r="71" spans="1:17" ht="15.75" customHeight="1" thickBot="1" x14ac:dyDescent="0.3">
      <c r="B71" s="116"/>
      <c r="C71" s="352" t="s">
        <v>156</v>
      </c>
      <c r="D71" s="353"/>
      <c r="E71" s="354"/>
      <c r="F71" s="116"/>
      <c r="G71" s="346" t="s">
        <v>150</v>
      </c>
      <c r="H71" s="347"/>
      <c r="I71" s="348"/>
      <c r="K71" s="355" t="s">
        <v>148</v>
      </c>
      <c r="L71" s="356"/>
      <c r="M71" s="357"/>
      <c r="O71" s="325" t="s">
        <v>147</v>
      </c>
      <c r="P71" s="326"/>
      <c r="Q71" s="327"/>
    </row>
    <row r="73" spans="1:17" ht="15.75" thickBot="1" x14ac:dyDescent="0.3"/>
    <row r="74" spans="1:17" ht="21.75" thickBot="1" x14ac:dyDescent="0.4">
      <c r="A74" s="58"/>
      <c r="B74" s="322" t="s">
        <v>72</v>
      </c>
      <c r="C74" s="323"/>
      <c r="D74" s="323"/>
      <c r="E74" s="323"/>
      <c r="F74" s="324"/>
      <c r="G74" s="185"/>
    </row>
    <row r="75" spans="1:17" ht="30.75" thickBot="1" x14ac:dyDescent="0.35">
      <c r="B75" s="111"/>
      <c r="C75" s="111"/>
      <c r="D75" s="199" t="s">
        <v>75</v>
      </c>
      <c r="E75" s="222" t="s">
        <v>138</v>
      </c>
      <c r="F75" s="268" t="s">
        <v>162</v>
      </c>
    </row>
    <row r="76" spans="1:17" ht="19.5" thickBot="1" x14ac:dyDescent="0.35">
      <c r="B76" s="109" t="s">
        <v>158</v>
      </c>
      <c r="C76" s="108"/>
      <c r="D76" s="200">
        <f>C31</f>
        <v>280469</v>
      </c>
      <c r="E76" s="221">
        <f>D76*0.7</f>
        <v>196328.3</v>
      </c>
      <c r="F76" s="226">
        <f>D76*0.65</f>
        <v>182304.85</v>
      </c>
    </row>
    <row r="77" spans="1:17" ht="19.5" customHeight="1" thickBot="1" x14ac:dyDescent="0.35">
      <c r="B77" s="109" t="s">
        <v>128</v>
      </c>
      <c r="C77" s="108"/>
      <c r="D77" s="124">
        <f>G31</f>
        <v>325795</v>
      </c>
      <c r="E77" s="212">
        <f>D77*0.7</f>
        <v>228056.5</v>
      </c>
      <c r="F77" s="122">
        <f>D77*0.65</f>
        <v>211766.75</v>
      </c>
    </row>
    <row r="78" spans="1:17" ht="19.5" customHeight="1" x14ac:dyDescent="0.25">
      <c r="D78" s="117"/>
      <c r="E78" s="117"/>
      <c r="F78" s="110"/>
    </row>
    <row r="79" spans="1:17" ht="19.5" customHeight="1" thickBot="1" x14ac:dyDescent="0.3">
      <c r="D79" s="117"/>
      <c r="E79" s="117"/>
      <c r="F79" s="110"/>
    </row>
    <row r="80" spans="1:17" ht="39" customHeight="1" thickBot="1" x14ac:dyDescent="0.3">
      <c r="D80" s="199" t="s">
        <v>75</v>
      </c>
      <c r="E80" s="222" t="s">
        <v>140</v>
      </c>
      <c r="F80" s="268" t="s">
        <v>163</v>
      </c>
    </row>
    <row r="81" spans="2:6" ht="19.5" customHeight="1" thickBot="1" x14ac:dyDescent="0.35">
      <c r="B81" s="109" t="s">
        <v>118</v>
      </c>
      <c r="C81" s="108"/>
      <c r="D81" s="220">
        <f>K31</f>
        <v>242896</v>
      </c>
      <c r="E81" s="226">
        <f>D81*0.65</f>
        <v>157882.4</v>
      </c>
      <c r="F81" s="226">
        <f>D81*0.6</f>
        <v>145737.60000000001</v>
      </c>
    </row>
    <row r="82" spans="2:6" ht="19.5" customHeight="1" thickBot="1" x14ac:dyDescent="0.35">
      <c r="B82" s="109" t="s">
        <v>111</v>
      </c>
      <c r="C82" s="108"/>
      <c r="D82" s="184">
        <f>O31</f>
        <v>247507</v>
      </c>
      <c r="E82" s="212">
        <f>D82*0.65</f>
        <v>160879.55000000002</v>
      </c>
      <c r="F82" s="212">
        <f>D82*0.6</f>
        <v>148504.19999999998</v>
      </c>
    </row>
    <row r="83" spans="2:6" ht="19.5" customHeight="1" x14ac:dyDescent="0.25">
      <c r="F83" s="59"/>
    </row>
  </sheetData>
  <mergeCells count="20">
    <mergeCell ref="F6:I6"/>
    <mergeCell ref="F37:I37"/>
    <mergeCell ref="G32:I32"/>
    <mergeCell ref="G71:I71"/>
    <mergeCell ref="B1:K1"/>
    <mergeCell ref="B6:E6"/>
    <mergeCell ref="J6:M6"/>
    <mergeCell ref="B4:Q4"/>
    <mergeCell ref="N6:Q6"/>
    <mergeCell ref="B74:F74"/>
    <mergeCell ref="C32:E32"/>
    <mergeCell ref="K32:M32"/>
    <mergeCell ref="J37:M37"/>
    <mergeCell ref="K71:M71"/>
    <mergeCell ref="B35:Q35"/>
    <mergeCell ref="O32:Q32"/>
    <mergeCell ref="N37:Q37"/>
    <mergeCell ref="O71:Q71"/>
    <mergeCell ref="B37:E37"/>
    <mergeCell ref="C71:E7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Q83"/>
  <sheetViews>
    <sheetView workbookViewId="0">
      <pane xSplit="1" ySplit="3" topLeftCell="B70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40.85546875" style="51" customWidth="1"/>
    <col min="2" max="5" width="22.7109375" style="51" customWidth="1"/>
    <col min="6" max="9" width="22.85546875" style="51" customWidth="1"/>
    <col min="10" max="13" width="22.7109375" style="51" customWidth="1"/>
    <col min="14" max="17" width="25.7109375" style="51" customWidth="1"/>
    <col min="18" max="16384" width="9.140625" style="51"/>
  </cols>
  <sheetData>
    <row r="1" spans="1:17" ht="21.75" thickBot="1" x14ac:dyDescent="0.4">
      <c r="A1" s="166"/>
      <c r="B1" s="361" t="s">
        <v>93</v>
      </c>
      <c r="C1" s="362"/>
      <c r="D1" s="362"/>
      <c r="E1" s="362"/>
      <c r="F1" s="362"/>
      <c r="G1" s="362"/>
      <c r="H1" s="362"/>
      <c r="I1" s="362"/>
      <c r="J1" s="362"/>
      <c r="K1" s="363"/>
    </row>
    <row r="2" spans="1:17" s="80" customFormat="1" ht="14.25" customHeight="1" x14ac:dyDescent="0.35">
      <c r="A2" s="167"/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7" ht="12.75" customHeight="1" thickBot="1" x14ac:dyDescent="0.3">
      <c r="A3" s="168"/>
    </row>
    <row r="4" spans="1:17" ht="21.75" thickBot="1" x14ac:dyDescent="0.4">
      <c r="A4" s="58"/>
      <c r="B4" s="322" t="s">
        <v>71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4"/>
    </row>
    <row r="5" spans="1:17" x14ac:dyDescent="0.25">
      <c r="N5" s="250"/>
      <c r="O5" s="250"/>
      <c r="Q5" s="281"/>
    </row>
    <row r="6" spans="1:17" ht="15.75" x14ac:dyDescent="0.25">
      <c r="A6" s="210"/>
      <c r="B6" s="337" t="s">
        <v>154</v>
      </c>
      <c r="C6" s="338"/>
      <c r="D6" s="338"/>
      <c r="E6" s="339"/>
      <c r="F6" s="343" t="s">
        <v>141</v>
      </c>
      <c r="G6" s="344"/>
      <c r="H6" s="344"/>
      <c r="I6" s="345"/>
      <c r="J6" s="340" t="s">
        <v>149</v>
      </c>
      <c r="K6" s="341"/>
      <c r="L6" s="341"/>
      <c r="M6" s="342"/>
      <c r="N6" s="358" t="s">
        <v>133</v>
      </c>
      <c r="O6" s="359"/>
      <c r="P6" s="359"/>
      <c r="Q6" s="360"/>
    </row>
    <row r="7" spans="1:17" ht="30.75" thickBot="1" x14ac:dyDescent="0.3">
      <c r="A7" s="87" t="s">
        <v>0</v>
      </c>
      <c r="B7" s="127" t="s">
        <v>155</v>
      </c>
      <c r="C7" s="91" t="s">
        <v>89</v>
      </c>
      <c r="D7" s="128" t="s">
        <v>139</v>
      </c>
      <c r="E7" s="242" t="s">
        <v>161</v>
      </c>
      <c r="F7" s="118" t="s">
        <v>131</v>
      </c>
      <c r="G7" s="89" t="s">
        <v>89</v>
      </c>
      <c r="H7" s="119" t="s">
        <v>139</v>
      </c>
      <c r="I7" s="245" t="s">
        <v>161</v>
      </c>
      <c r="J7" s="120" t="s">
        <v>113</v>
      </c>
      <c r="K7" s="90" t="s">
        <v>89</v>
      </c>
      <c r="L7" s="121" t="s">
        <v>138</v>
      </c>
      <c r="M7" s="246" t="s">
        <v>162</v>
      </c>
      <c r="N7" s="178" t="s">
        <v>105</v>
      </c>
      <c r="O7" s="179" t="s">
        <v>89</v>
      </c>
      <c r="P7" s="217" t="s">
        <v>138</v>
      </c>
      <c r="Q7" s="275" t="s">
        <v>162</v>
      </c>
    </row>
    <row r="8" spans="1:17" ht="15.75" thickTop="1" x14ac:dyDescent="0.25">
      <c r="A8" s="4" t="s">
        <v>51</v>
      </c>
      <c r="B8" s="140">
        <v>1488</v>
      </c>
      <c r="C8" s="137">
        <v>162279</v>
      </c>
      <c r="D8" s="172">
        <f>C8*0.75</f>
        <v>121709.25</v>
      </c>
      <c r="E8" s="233">
        <f>C8*0.7</f>
        <v>113595.29999999999</v>
      </c>
      <c r="F8" s="48">
        <v>1134</v>
      </c>
      <c r="G8" s="92">
        <v>124236</v>
      </c>
      <c r="H8" s="93">
        <f>G8*0.75</f>
        <v>93177</v>
      </c>
      <c r="I8" s="234">
        <f>G8*0.7</f>
        <v>86965.2</v>
      </c>
      <c r="J8" s="48">
        <v>996</v>
      </c>
      <c r="K8" s="92">
        <v>112463</v>
      </c>
      <c r="L8" s="93">
        <f>K8*0.7</f>
        <v>78724.099999999991</v>
      </c>
      <c r="M8" s="234">
        <f>K8*0.65</f>
        <v>73100.95</v>
      </c>
      <c r="N8" s="48">
        <v>1044</v>
      </c>
      <c r="O8" s="92">
        <v>117121</v>
      </c>
      <c r="P8" s="274">
        <f>O8*0.7</f>
        <v>81984.7</v>
      </c>
      <c r="Q8" s="261">
        <f>O8*0.65</f>
        <v>76128.650000000009</v>
      </c>
    </row>
    <row r="9" spans="1:17" x14ac:dyDescent="0.25">
      <c r="A9" s="4" t="s">
        <v>116</v>
      </c>
      <c r="B9" s="169">
        <v>2</v>
      </c>
      <c r="C9" s="170">
        <v>263</v>
      </c>
      <c r="D9" s="158">
        <f>C9*0.75</f>
        <v>197.25</v>
      </c>
      <c r="E9" s="239">
        <f t="shared" ref="E9:E30" si="0">C9*0.7</f>
        <v>184.1</v>
      </c>
      <c r="F9" s="171">
        <v>5</v>
      </c>
      <c r="G9" s="114">
        <v>486</v>
      </c>
      <c r="H9" s="93">
        <f>G9*0.75</f>
        <v>364.5</v>
      </c>
      <c r="I9" s="234">
        <f t="shared" ref="I9:I30" si="1">G9*0.7</f>
        <v>340.2</v>
      </c>
      <c r="J9" s="171">
        <v>17</v>
      </c>
      <c r="K9" s="114">
        <v>2270</v>
      </c>
      <c r="L9" s="93">
        <f>K9*0.7</f>
        <v>1589</v>
      </c>
      <c r="M9" s="234">
        <f t="shared" ref="M9:M30" si="2">K9*0.65</f>
        <v>1475.5</v>
      </c>
      <c r="N9" s="171">
        <v>17</v>
      </c>
      <c r="O9" s="114">
        <v>2361</v>
      </c>
      <c r="P9" s="93">
        <f>O9*0.7</f>
        <v>1652.6999999999998</v>
      </c>
      <c r="Q9" s="97">
        <f t="shared" ref="Q9:Q30" si="3">O9*0.65</f>
        <v>1534.65</v>
      </c>
    </row>
    <row r="10" spans="1:17" x14ac:dyDescent="0.25">
      <c r="A10" s="4" t="s">
        <v>52</v>
      </c>
      <c r="B10" s="141">
        <v>15</v>
      </c>
      <c r="C10" s="138">
        <v>1007</v>
      </c>
      <c r="D10" s="158">
        <f>C10*0.75</f>
        <v>755.25</v>
      </c>
      <c r="E10" s="265">
        <f t="shared" si="0"/>
        <v>704.9</v>
      </c>
      <c r="F10" s="49">
        <v>3</v>
      </c>
      <c r="G10" s="94">
        <v>243</v>
      </c>
      <c r="H10" s="93">
        <f t="shared" ref="H10:H30" si="4">G10*0.75</f>
        <v>182.25</v>
      </c>
      <c r="I10" s="234">
        <f t="shared" si="1"/>
        <v>170.1</v>
      </c>
      <c r="J10" s="49">
        <v>9</v>
      </c>
      <c r="K10" s="94">
        <v>539</v>
      </c>
      <c r="L10" s="93">
        <f t="shared" ref="L10:L30" si="5">K10*0.7</f>
        <v>377.29999999999995</v>
      </c>
      <c r="M10" s="234">
        <f t="shared" si="2"/>
        <v>350.35</v>
      </c>
      <c r="N10" s="49">
        <v>7</v>
      </c>
      <c r="O10" s="94">
        <v>497</v>
      </c>
      <c r="P10" s="93">
        <f t="shared" ref="P10:P26" si="6">O10*0.7</f>
        <v>347.9</v>
      </c>
      <c r="Q10" s="97">
        <f t="shared" si="3"/>
        <v>323.05</v>
      </c>
    </row>
    <row r="11" spans="1:17" x14ac:dyDescent="0.25">
      <c r="A11" s="4" t="s">
        <v>53</v>
      </c>
      <c r="B11" s="141">
        <v>101</v>
      </c>
      <c r="C11" s="138">
        <v>9231</v>
      </c>
      <c r="D11" s="158">
        <f t="shared" ref="D11:D30" si="7">C11*0.75</f>
        <v>6923.25</v>
      </c>
      <c r="E11" s="265">
        <f t="shared" si="0"/>
        <v>6461.7</v>
      </c>
      <c r="F11" s="49">
        <v>103</v>
      </c>
      <c r="G11" s="94">
        <v>9625</v>
      </c>
      <c r="H11" s="93">
        <f t="shared" si="4"/>
        <v>7218.75</v>
      </c>
      <c r="I11" s="234">
        <f t="shared" si="1"/>
        <v>6737.5</v>
      </c>
      <c r="J11" s="49">
        <v>29</v>
      </c>
      <c r="K11" s="94">
        <v>2565</v>
      </c>
      <c r="L11" s="93">
        <f t="shared" si="5"/>
        <v>1795.4999999999998</v>
      </c>
      <c r="M11" s="234">
        <f t="shared" si="2"/>
        <v>1667.25</v>
      </c>
      <c r="N11" s="49">
        <v>45</v>
      </c>
      <c r="O11" s="94">
        <v>3198</v>
      </c>
      <c r="P11" s="93">
        <f t="shared" si="6"/>
        <v>2238.6</v>
      </c>
      <c r="Q11" s="97">
        <f t="shared" si="3"/>
        <v>2078.7000000000003</v>
      </c>
    </row>
    <row r="12" spans="1:17" x14ac:dyDescent="0.25">
      <c r="A12" s="4" t="s">
        <v>60</v>
      </c>
      <c r="B12" s="141">
        <v>60</v>
      </c>
      <c r="C12" s="138">
        <v>8145</v>
      </c>
      <c r="D12" s="158">
        <f t="shared" si="7"/>
        <v>6108.75</v>
      </c>
      <c r="E12" s="265">
        <f t="shared" si="0"/>
        <v>5701.5</v>
      </c>
      <c r="F12" s="49">
        <v>143</v>
      </c>
      <c r="G12" s="94">
        <v>18311</v>
      </c>
      <c r="H12" s="93">
        <f t="shared" si="4"/>
        <v>13733.25</v>
      </c>
      <c r="I12" s="234">
        <f t="shared" si="1"/>
        <v>12817.699999999999</v>
      </c>
      <c r="J12" s="49">
        <v>90</v>
      </c>
      <c r="K12" s="94">
        <v>12635</v>
      </c>
      <c r="L12" s="93">
        <f t="shared" si="5"/>
        <v>8844.5</v>
      </c>
      <c r="M12" s="234">
        <f t="shared" si="2"/>
        <v>8212.75</v>
      </c>
      <c r="N12" s="49">
        <v>119</v>
      </c>
      <c r="O12" s="94">
        <v>16281</v>
      </c>
      <c r="P12" s="93">
        <f t="shared" si="6"/>
        <v>11396.699999999999</v>
      </c>
      <c r="Q12" s="97">
        <f t="shared" si="3"/>
        <v>10582.65</v>
      </c>
    </row>
    <row r="13" spans="1:17" x14ac:dyDescent="0.25">
      <c r="A13" s="4" t="s">
        <v>129</v>
      </c>
      <c r="B13" s="141">
        <v>76</v>
      </c>
      <c r="C13" s="138">
        <v>4664</v>
      </c>
      <c r="D13" s="158">
        <f t="shared" si="7"/>
        <v>3498</v>
      </c>
      <c r="E13" s="265">
        <f t="shared" si="0"/>
        <v>3264.7999999999997</v>
      </c>
      <c r="F13" s="49">
        <v>70</v>
      </c>
      <c r="G13" s="94">
        <v>4400</v>
      </c>
      <c r="H13" s="93">
        <f t="shared" si="4"/>
        <v>3300</v>
      </c>
      <c r="I13" s="234">
        <f t="shared" si="1"/>
        <v>3080</v>
      </c>
      <c r="J13" s="49">
        <v>389</v>
      </c>
      <c r="K13" s="94">
        <v>27847</v>
      </c>
      <c r="L13" s="93">
        <f t="shared" si="5"/>
        <v>19492.899999999998</v>
      </c>
      <c r="M13" s="234">
        <f t="shared" si="2"/>
        <v>18100.55</v>
      </c>
      <c r="N13" s="49"/>
      <c r="O13" s="95"/>
      <c r="P13" s="93"/>
      <c r="Q13" s="97"/>
    </row>
    <row r="14" spans="1:17" x14ac:dyDescent="0.25">
      <c r="A14" s="4" t="s">
        <v>152</v>
      </c>
      <c r="B14" s="141">
        <v>22</v>
      </c>
      <c r="C14" s="138">
        <v>2858</v>
      </c>
      <c r="D14" s="158">
        <f t="shared" si="7"/>
        <v>2143.5</v>
      </c>
      <c r="E14" s="265">
        <f t="shared" si="0"/>
        <v>2000.6</v>
      </c>
      <c r="F14" s="49">
        <v>348</v>
      </c>
      <c r="G14" s="94">
        <v>24090</v>
      </c>
      <c r="H14" s="93">
        <f t="shared" si="4"/>
        <v>18067.5</v>
      </c>
      <c r="I14" s="234">
        <f t="shared" si="1"/>
        <v>16863</v>
      </c>
      <c r="J14" s="49"/>
      <c r="K14" s="94"/>
      <c r="L14" s="93"/>
      <c r="M14" s="234"/>
      <c r="N14" s="49"/>
      <c r="O14" s="95"/>
      <c r="P14" s="93"/>
      <c r="Q14" s="258"/>
    </row>
    <row r="15" spans="1:17" x14ac:dyDescent="0.25">
      <c r="A15" s="4" t="s">
        <v>54</v>
      </c>
      <c r="B15" s="141">
        <v>226</v>
      </c>
      <c r="C15" s="138">
        <v>35648</v>
      </c>
      <c r="D15" s="158">
        <f t="shared" si="7"/>
        <v>26736</v>
      </c>
      <c r="E15" s="265">
        <f t="shared" si="0"/>
        <v>24953.599999999999</v>
      </c>
      <c r="F15" s="49">
        <v>33</v>
      </c>
      <c r="G15" s="94">
        <v>5386</v>
      </c>
      <c r="H15" s="93">
        <f t="shared" si="4"/>
        <v>4039.5</v>
      </c>
      <c r="I15" s="234">
        <f t="shared" si="1"/>
        <v>3770.2</v>
      </c>
      <c r="J15" s="49">
        <v>66</v>
      </c>
      <c r="K15" s="94">
        <v>9563</v>
      </c>
      <c r="L15" s="93">
        <f t="shared" si="5"/>
        <v>6694.0999999999995</v>
      </c>
      <c r="M15" s="234">
        <f t="shared" si="2"/>
        <v>6215.95</v>
      </c>
      <c r="N15" s="49">
        <v>60</v>
      </c>
      <c r="O15" s="95">
        <v>9705</v>
      </c>
      <c r="P15" s="93">
        <f t="shared" si="6"/>
        <v>6793.5</v>
      </c>
      <c r="Q15" s="95">
        <f t="shared" si="3"/>
        <v>6308.25</v>
      </c>
    </row>
    <row r="16" spans="1:17" x14ac:dyDescent="0.25">
      <c r="A16" s="4" t="s">
        <v>55</v>
      </c>
      <c r="B16" s="141">
        <v>31</v>
      </c>
      <c r="C16" s="138">
        <v>3123</v>
      </c>
      <c r="D16" s="158">
        <f t="shared" si="7"/>
        <v>2342.25</v>
      </c>
      <c r="E16" s="265">
        <f t="shared" si="0"/>
        <v>2186.1</v>
      </c>
      <c r="F16" s="49">
        <v>43</v>
      </c>
      <c r="G16" s="94">
        <v>4347</v>
      </c>
      <c r="H16" s="93">
        <f t="shared" si="4"/>
        <v>3260.25</v>
      </c>
      <c r="I16" s="234">
        <f t="shared" si="1"/>
        <v>3042.8999999999996</v>
      </c>
      <c r="J16" s="49">
        <v>32</v>
      </c>
      <c r="K16" s="94">
        <v>3045</v>
      </c>
      <c r="L16" s="93">
        <f t="shared" si="5"/>
        <v>2131.5</v>
      </c>
      <c r="M16" s="234">
        <f t="shared" si="2"/>
        <v>1979.25</v>
      </c>
      <c r="N16" s="96">
        <v>48</v>
      </c>
      <c r="O16" s="95">
        <v>4175</v>
      </c>
      <c r="P16" s="93">
        <f t="shared" si="6"/>
        <v>2922.5</v>
      </c>
      <c r="Q16" s="97">
        <f t="shared" si="3"/>
        <v>2713.75</v>
      </c>
    </row>
    <row r="17" spans="1:17" x14ac:dyDescent="0.25">
      <c r="A17" s="4" t="s">
        <v>56</v>
      </c>
      <c r="B17" s="141">
        <v>42</v>
      </c>
      <c r="C17" s="138">
        <v>5562</v>
      </c>
      <c r="D17" s="158">
        <f t="shared" si="7"/>
        <v>4171.5</v>
      </c>
      <c r="E17" s="265">
        <f t="shared" si="0"/>
        <v>3893.3999999999996</v>
      </c>
      <c r="F17" s="49">
        <v>64</v>
      </c>
      <c r="G17" s="94">
        <v>7614</v>
      </c>
      <c r="H17" s="93">
        <f t="shared" si="4"/>
        <v>5710.5</v>
      </c>
      <c r="I17" s="234">
        <f t="shared" si="1"/>
        <v>5329.7999999999993</v>
      </c>
      <c r="J17" s="49">
        <v>72</v>
      </c>
      <c r="K17" s="94">
        <v>7680</v>
      </c>
      <c r="L17" s="93">
        <f t="shared" si="5"/>
        <v>5376</v>
      </c>
      <c r="M17" s="234">
        <f t="shared" si="2"/>
        <v>4992</v>
      </c>
      <c r="N17" s="49">
        <v>81</v>
      </c>
      <c r="O17" s="97">
        <v>8687</v>
      </c>
      <c r="P17" s="93">
        <f t="shared" si="6"/>
        <v>6080.9</v>
      </c>
      <c r="Q17" s="258">
        <f t="shared" si="3"/>
        <v>5646.55</v>
      </c>
    </row>
    <row r="18" spans="1:17" x14ac:dyDescent="0.25">
      <c r="A18" s="4" t="s">
        <v>151</v>
      </c>
      <c r="B18" s="141">
        <v>11</v>
      </c>
      <c r="C18" s="138">
        <v>981</v>
      </c>
      <c r="D18" s="158">
        <f t="shared" si="7"/>
        <v>735.75</v>
      </c>
      <c r="E18" s="265">
        <f t="shared" si="0"/>
        <v>686.69999999999993</v>
      </c>
      <c r="F18" s="49">
        <v>361</v>
      </c>
      <c r="G18" s="94">
        <v>25071</v>
      </c>
      <c r="H18" s="93">
        <f t="shared" si="4"/>
        <v>18803.25</v>
      </c>
      <c r="I18" s="234">
        <f t="shared" si="1"/>
        <v>17549.699999999997</v>
      </c>
      <c r="J18" s="49"/>
      <c r="K18" s="94"/>
      <c r="L18" s="93"/>
      <c r="M18" s="234"/>
      <c r="N18" s="49"/>
      <c r="O18" s="98"/>
      <c r="P18" s="93"/>
      <c r="Q18" s="95"/>
    </row>
    <row r="19" spans="1:17" x14ac:dyDescent="0.25">
      <c r="A19" s="4" t="s">
        <v>57</v>
      </c>
      <c r="B19" s="141">
        <v>5</v>
      </c>
      <c r="C19" s="138">
        <v>373</v>
      </c>
      <c r="D19" s="158">
        <f t="shared" si="7"/>
        <v>279.75</v>
      </c>
      <c r="E19" s="265">
        <f t="shared" si="0"/>
        <v>261.09999999999997</v>
      </c>
      <c r="F19" s="49">
        <v>8</v>
      </c>
      <c r="G19" s="94">
        <v>609</v>
      </c>
      <c r="H19" s="93">
        <f t="shared" si="4"/>
        <v>456.75</v>
      </c>
      <c r="I19" s="234">
        <f t="shared" si="1"/>
        <v>426.29999999999995</v>
      </c>
      <c r="J19" s="49">
        <v>13</v>
      </c>
      <c r="K19" s="94">
        <v>1073</v>
      </c>
      <c r="L19" s="93">
        <f t="shared" si="5"/>
        <v>751.09999999999991</v>
      </c>
      <c r="M19" s="234">
        <f t="shared" si="2"/>
        <v>697.45</v>
      </c>
      <c r="N19" s="49">
        <v>21</v>
      </c>
      <c r="O19" s="98">
        <v>1270</v>
      </c>
      <c r="P19" s="93">
        <f t="shared" si="6"/>
        <v>889</v>
      </c>
      <c r="Q19" s="97">
        <f t="shared" si="3"/>
        <v>825.5</v>
      </c>
    </row>
    <row r="20" spans="1:17" x14ac:dyDescent="0.25">
      <c r="A20" s="4" t="s">
        <v>58</v>
      </c>
      <c r="B20" s="141">
        <v>19</v>
      </c>
      <c r="C20" s="138">
        <v>1156</v>
      </c>
      <c r="D20" s="158">
        <f t="shared" si="7"/>
        <v>867</v>
      </c>
      <c r="E20" s="265">
        <f t="shared" si="0"/>
        <v>809.19999999999993</v>
      </c>
      <c r="F20" s="49">
        <v>32</v>
      </c>
      <c r="G20" s="94">
        <v>2000</v>
      </c>
      <c r="H20" s="93">
        <f t="shared" si="4"/>
        <v>1500</v>
      </c>
      <c r="I20" s="234">
        <f t="shared" si="1"/>
        <v>1400</v>
      </c>
      <c r="J20" s="49">
        <v>19</v>
      </c>
      <c r="K20" s="94">
        <v>1043</v>
      </c>
      <c r="L20" s="93">
        <f t="shared" si="5"/>
        <v>730.09999999999991</v>
      </c>
      <c r="M20" s="234">
        <f t="shared" si="2"/>
        <v>677.95</v>
      </c>
      <c r="N20" s="49">
        <v>25</v>
      </c>
      <c r="O20" s="94">
        <v>1404</v>
      </c>
      <c r="P20" s="93">
        <f t="shared" si="6"/>
        <v>982.8</v>
      </c>
      <c r="Q20" s="97">
        <f t="shared" si="3"/>
        <v>912.6</v>
      </c>
    </row>
    <row r="21" spans="1:17" x14ac:dyDescent="0.25">
      <c r="A21" s="4" t="s">
        <v>106</v>
      </c>
      <c r="B21" s="141">
        <v>16</v>
      </c>
      <c r="C21" s="138">
        <v>2511</v>
      </c>
      <c r="D21" s="158">
        <f t="shared" si="7"/>
        <v>1883.25</v>
      </c>
      <c r="E21" s="265">
        <f t="shared" si="0"/>
        <v>1757.6999999999998</v>
      </c>
      <c r="F21" s="49">
        <v>30</v>
      </c>
      <c r="G21" s="94">
        <v>4110</v>
      </c>
      <c r="H21" s="93">
        <f t="shared" si="4"/>
        <v>3082.5</v>
      </c>
      <c r="I21" s="234">
        <f t="shared" si="1"/>
        <v>2877</v>
      </c>
      <c r="J21" s="49">
        <v>23</v>
      </c>
      <c r="K21" s="94">
        <v>3253</v>
      </c>
      <c r="L21" s="93">
        <f t="shared" si="5"/>
        <v>2277.1</v>
      </c>
      <c r="M21" s="234">
        <f t="shared" si="2"/>
        <v>2114.4500000000003</v>
      </c>
      <c r="N21" s="49">
        <v>112</v>
      </c>
      <c r="O21" s="94">
        <v>14077</v>
      </c>
      <c r="P21" s="93">
        <f t="shared" si="6"/>
        <v>9853.9</v>
      </c>
      <c r="Q21" s="258">
        <f t="shared" si="3"/>
        <v>9150.0500000000011</v>
      </c>
    </row>
    <row r="22" spans="1:17" x14ac:dyDescent="0.25">
      <c r="A22" s="99" t="s">
        <v>59</v>
      </c>
      <c r="B22" s="141">
        <v>94</v>
      </c>
      <c r="C22" s="138">
        <v>15717</v>
      </c>
      <c r="D22" s="158">
        <f t="shared" si="7"/>
        <v>11787.75</v>
      </c>
      <c r="E22" s="266">
        <f t="shared" si="0"/>
        <v>11001.9</v>
      </c>
      <c r="F22" s="50">
        <v>134</v>
      </c>
      <c r="G22" s="94">
        <v>22613</v>
      </c>
      <c r="H22" s="93">
        <f t="shared" si="4"/>
        <v>16959.75</v>
      </c>
      <c r="I22" s="234">
        <f t="shared" si="1"/>
        <v>15829.099999999999</v>
      </c>
      <c r="J22" s="50">
        <v>69</v>
      </c>
      <c r="K22" s="94">
        <v>9568</v>
      </c>
      <c r="L22" s="93">
        <f t="shared" si="5"/>
        <v>6697.5999999999995</v>
      </c>
      <c r="M22" s="234">
        <f t="shared" si="2"/>
        <v>6219.2</v>
      </c>
      <c r="N22" s="50">
        <v>52</v>
      </c>
      <c r="O22" s="94">
        <v>6811</v>
      </c>
      <c r="P22" s="93">
        <f t="shared" si="6"/>
        <v>4767.7</v>
      </c>
      <c r="Q22" s="95">
        <f t="shared" si="3"/>
        <v>4427.1500000000005</v>
      </c>
    </row>
    <row r="23" spans="1:17" x14ac:dyDescent="0.25">
      <c r="A23" s="99" t="s">
        <v>130</v>
      </c>
      <c r="B23" s="142">
        <v>39</v>
      </c>
      <c r="C23" s="139">
        <v>5000</v>
      </c>
      <c r="D23" s="158">
        <f t="shared" si="7"/>
        <v>3750</v>
      </c>
      <c r="E23" s="266">
        <f t="shared" si="0"/>
        <v>3500</v>
      </c>
      <c r="F23" s="50">
        <v>72</v>
      </c>
      <c r="G23" s="100">
        <v>8602</v>
      </c>
      <c r="H23" s="93">
        <f t="shared" si="4"/>
        <v>6451.5</v>
      </c>
      <c r="I23" s="234">
        <f t="shared" si="1"/>
        <v>6021.4</v>
      </c>
      <c r="J23" s="50">
        <v>331</v>
      </c>
      <c r="K23" s="100">
        <v>32119</v>
      </c>
      <c r="L23" s="93">
        <f t="shared" si="5"/>
        <v>22483.3</v>
      </c>
      <c r="M23" s="234">
        <f t="shared" si="2"/>
        <v>20877.350000000002</v>
      </c>
      <c r="N23" s="50"/>
      <c r="O23" s="100"/>
      <c r="P23" s="93"/>
      <c r="Q23" s="97"/>
    </row>
    <row r="24" spans="1:17" x14ac:dyDescent="0.25">
      <c r="A24" s="99" t="s">
        <v>107</v>
      </c>
      <c r="B24" s="142">
        <v>22</v>
      </c>
      <c r="C24" s="139">
        <v>4452</v>
      </c>
      <c r="D24" s="158">
        <f t="shared" si="7"/>
        <v>3339</v>
      </c>
      <c r="E24" s="266">
        <f t="shared" si="0"/>
        <v>3116.3999999999996</v>
      </c>
      <c r="F24" s="50">
        <v>23</v>
      </c>
      <c r="G24" s="100">
        <v>4877</v>
      </c>
      <c r="H24" s="93">
        <f t="shared" si="4"/>
        <v>3657.75</v>
      </c>
      <c r="I24" s="234">
        <f t="shared" si="1"/>
        <v>3413.8999999999996</v>
      </c>
      <c r="J24" s="50">
        <v>13</v>
      </c>
      <c r="K24" s="100">
        <v>2835</v>
      </c>
      <c r="L24" s="93">
        <f t="shared" si="5"/>
        <v>1984.4999999999998</v>
      </c>
      <c r="M24" s="234">
        <f t="shared" si="2"/>
        <v>1842.75</v>
      </c>
      <c r="N24" s="50">
        <v>204</v>
      </c>
      <c r="O24" s="100">
        <v>16283</v>
      </c>
      <c r="P24" s="93">
        <f t="shared" si="6"/>
        <v>11398.099999999999</v>
      </c>
      <c r="Q24" s="97">
        <f t="shared" si="3"/>
        <v>10583.95</v>
      </c>
    </row>
    <row r="25" spans="1:17" x14ac:dyDescent="0.25">
      <c r="A25" s="99" t="s">
        <v>108</v>
      </c>
      <c r="B25" s="142">
        <v>53</v>
      </c>
      <c r="C25" s="139">
        <v>4634</v>
      </c>
      <c r="D25" s="158">
        <f t="shared" si="7"/>
        <v>3475.5</v>
      </c>
      <c r="E25" s="266">
        <f t="shared" si="0"/>
        <v>3243.7999999999997</v>
      </c>
      <c r="F25" s="50">
        <v>62</v>
      </c>
      <c r="G25" s="100">
        <v>4934</v>
      </c>
      <c r="H25" s="93">
        <f t="shared" si="4"/>
        <v>3700.5</v>
      </c>
      <c r="I25" s="234">
        <f t="shared" si="1"/>
        <v>3453.7999999999997</v>
      </c>
      <c r="J25" s="50">
        <v>65</v>
      </c>
      <c r="K25" s="100">
        <v>3914</v>
      </c>
      <c r="L25" s="93">
        <f t="shared" si="5"/>
        <v>2739.7999999999997</v>
      </c>
      <c r="M25" s="234">
        <f t="shared" si="2"/>
        <v>2544.1</v>
      </c>
      <c r="N25" s="50">
        <v>48</v>
      </c>
      <c r="O25" s="100">
        <v>2741</v>
      </c>
      <c r="P25" s="93">
        <f t="shared" si="6"/>
        <v>1918.6999999999998</v>
      </c>
      <c r="Q25" s="97">
        <f t="shared" si="3"/>
        <v>1781.65</v>
      </c>
    </row>
    <row r="26" spans="1:17" x14ac:dyDescent="0.25">
      <c r="A26" s="99" t="s">
        <v>117</v>
      </c>
      <c r="B26" s="142">
        <v>49</v>
      </c>
      <c r="C26" s="139">
        <v>3264</v>
      </c>
      <c r="D26" s="158">
        <f t="shared" si="7"/>
        <v>2448</v>
      </c>
      <c r="E26" s="266">
        <f t="shared" si="0"/>
        <v>2284.7999999999997</v>
      </c>
      <c r="F26" s="50">
        <v>113</v>
      </c>
      <c r="G26" s="100">
        <v>7663</v>
      </c>
      <c r="H26" s="93">
        <f t="shared" si="4"/>
        <v>5747.25</v>
      </c>
      <c r="I26" s="234">
        <f t="shared" si="1"/>
        <v>5364.0999999999995</v>
      </c>
      <c r="J26" s="50">
        <v>32</v>
      </c>
      <c r="K26" s="100">
        <v>2520</v>
      </c>
      <c r="L26" s="93">
        <f t="shared" si="5"/>
        <v>1764</v>
      </c>
      <c r="M26" s="234">
        <f t="shared" si="2"/>
        <v>1638</v>
      </c>
      <c r="N26" s="50">
        <v>390</v>
      </c>
      <c r="O26" s="100">
        <v>38189</v>
      </c>
      <c r="P26" s="93">
        <f t="shared" si="6"/>
        <v>26732.3</v>
      </c>
      <c r="Q26" s="258">
        <f t="shared" si="3"/>
        <v>24822.850000000002</v>
      </c>
    </row>
    <row r="27" spans="1:17" x14ac:dyDescent="0.25">
      <c r="A27" s="99" t="s">
        <v>153</v>
      </c>
      <c r="B27" s="142">
        <v>85</v>
      </c>
      <c r="C27" s="139">
        <v>8940</v>
      </c>
      <c r="D27" s="158">
        <f t="shared" si="7"/>
        <v>6705</v>
      </c>
      <c r="E27" s="266">
        <f t="shared" si="0"/>
        <v>6258</v>
      </c>
      <c r="F27" s="50">
        <v>444</v>
      </c>
      <c r="G27" s="100">
        <v>43504</v>
      </c>
      <c r="H27" s="93">
        <f t="shared" si="4"/>
        <v>32628</v>
      </c>
      <c r="I27" s="234">
        <f t="shared" si="1"/>
        <v>30452.799999999999</v>
      </c>
      <c r="J27" s="50"/>
      <c r="K27" s="100"/>
      <c r="L27" s="93"/>
      <c r="M27" s="234"/>
      <c r="N27" s="50"/>
      <c r="O27" s="100"/>
      <c r="P27" s="93"/>
      <c r="Q27" s="95"/>
    </row>
    <row r="28" spans="1:17" x14ac:dyDescent="0.25">
      <c r="A28" s="99" t="s">
        <v>50</v>
      </c>
      <c r="B28" s="142">
        <v>48</v>
      </c>
      <c r="C28" s="139">
        <v>6973</v>
      </c>
      <c r="D28" s="158">
        <f t="shared" si="7"/>
        <v>5229.75</v>
      </c>
      <c r="E28" s="266">
        <f t="shared" si="0"/>
        <v>4881.0999999999995</v>
      </c>
      <c r="F28" s="50">
        <v>57</v>
      </c>
      <c r="G28" s="100">
        <v>8540</v>
      </c>
      <c r="H28" s="93">
        <f t="shared" si="4"/>
        <v>6405</v>
      </c>
      <c r="I28" s="234">
        <f t="shared" si="1"/>
        <v>5978</v>
      </c>
      <c r="J28" s="50">
        <v>48</v>
      </c>
      <c r="K28" s="100">
        <v>7208</v>
      </c>
      <c r="L28" s="93">
        <f t="shared" si="5"/>
        <v>5045.5999999999995</v>
      </c>
      <c r="M28" s="234">
        <f t="shared" si="2"/>
        <v>4685.2</v>
      </c>
      <c r="N28" s="49">
        <v>45</v>
      </c>
      <c r="O28" s="97">
        <v>6591</v>
      </c>
      <c r="P28" s="93">
        <f>O28*0.7</f>
        <v>4613.7</v>
      </c>
      <c r="Q28" s="95">
        <f t="shared" si="3"/>
        <v>4284.1500000000005</v>
      </c>
    </row>
    <row r="29" spans="1:17" x14ac:dyDescent="0.25">
      <c r="A29" s="4" t="s">
        <v>109</v>
      </c>
      <c r="B29" s="141">
        <v>18</v>
      </c>
      <c r="C29" s="138">
        <v>1499</v>
      </c>
      <c r="D29" s="158">
        <f t="shared" si="7"/>
        <v>1124.25</v>
      </c>
      <c r="E29" s="265">
        <f t="shared" si="0"/>
        <v>1049.3</v>
      </c>
      <c r="F29" s="49">
        <v>19</v>
      </c>
      <c r="G29" s="97">
        <v>1586</v>
      </c>
      <c r="H29" s="93">
        <f t="shared" si="4"/>
        <v>1189.5</v>
      </c>
      <c r="I29" s="234">
        <f t="shared" si="1"/>
        <v>1110.1999999999998</v>
      </c>
      <c r="J29" s="49">
        <v>38</v>
      </c>
      <c r="K29" s="97">
        <v>2970</v>
      </c>
      <c r="L29" s="93">
        <f t="shared" si="5"/>
        <v>2079</v>
      </c>
      <c r="M29" s="234">
        <f t="shared" si="2"/>
        <v>1930.5</v>
      </c>
      <c r="N29" s="49">
        <v>59</v>
      </c>
      <c r="O29" s="97">
        <v>4345</v>
      </c>
      <c r="P29" s="93">
        <f>O29*0.7</f>
        <v>3041.5</v>
      </c>
      <c r="Q29" s="97">
        <f t="shared" si="3"/>
        <v>2824.25</v>
      </c>
    </row>
    <row r="30" spans="1:17" ht="15.75" thickBot="1" x14ac:dyDescent="0.3">
      <c r="A30" s="132" t="s">
        <v>110</v>
      </c>
      <c r="B30" s="156">
        <v>36</v>
      </c>
      <c r="C30" s="155">
        <v>2974</v>
      </c>
      <c r="D30" s="158">
        <f t="shared" si="7"/>
        <v>2230.5</v>
      </c>
      <c r="E30" s="235">
        <f t="shared" si="0"/>
        <v>2081.7999999999997</v>
      </c>
      <c r="F30" s="102">
        <v>58</v>
      </c>
      <c r="G30" s="103">
        <v>5482</v>
      </c>
      <c r="H30" s="93">
        <f t="shared" si="4"/>
        <v>4111.5</v>
      </c>
      <c r="I30" s="234">
        <f t="shared" si="1"/>
        <v>3837.3999999999996</v>
      </c>
      <c r="J30" s="102">
        <v>64</v>
      </c>
      <c r="K30" s="103">
        <v>7127</v>
      </c>
      <c r="L30" s="93">
        <f t="shared" si="5"/>
        <v>4988.8999999999996</v>
      </c>
      <c r="M30" s="234">
        <f t="shared" si="2"/>
        <v>4632.55</v>
      </c>
      <c r="N30" s="104">
        <v>41</v>
      </c>
      <c r="O30" s="103">
        <v>3293</v>
      </c>
      <c r="P30" s="93">
        <f>O30*0.7</f>
        <v>2305.1</v>
      </c>
      <c r="Q30" s="258">
        <f t="shared" si="3"/>
        <v>2140.4500000000003</v>
      </c>
    </row>
    <row r="31" spans="1:17" ht="15" customHeight="1" thickTop="1" thickBot="1" x14ac:dyDescent="0.3">
      <c r="A31" s="105" t="s">
        <v>11</v>
      </c>
      <c r="B31" s="174">
        <f t="shared" ref="B31:P31" si="8">SUM(B8:B30)</f>
        <v>2558</v>
      </c>
      <c r="C31" s="213">
        <f t="shared" si="8"/>
        <v>291254</v>
      </c>
      <c r="D31" s="173">
        <f t="shared" si="8"/>
        <v>218440.5</v>
      </c>
      <c r="E31" s="236">
        <f>SUM(E8:E30)</f>
        <v>203877.8</v>
      </c>
      <c r="F31" s="106">
        <f t="shared" si="8"/>
        <v>3359</v>
      </c>
      <c r="G31" s="203">
        <f t="shared" si="8"/>
        <v>338329</v>
      </c>
      <c r="H31" s="204">
        <f t="shared" si="8"/>
        <v>253746.75</v>
      </c>
      <c r="I31" s="244">
        <f>SUM(I8:I30)</f>
        <v>236830.29999999996</v>
      </c>
      <c r="J31" s="107">
        <f t="shared" si="8"/>
        <v>2415</v>
      </c>
      <c r="K31" s="216">
        <f t="shared" si="8"/>
        <v>252237</v>
      </c>
      <c r="L31" s="133">
        <f t="shared" si="8"/>
        <v>176565.9</v>
      </c>
      <c r="M31" s="272">
        <f>SUM(M8:M30)</f>
        <v>163954.04999999999</v>
      </c>
      <c r="N31" s="180">
        <f t="shared" si="8"/>
        <v>2418</v>
      </c>
      <c r="O31" s="207">
        <f t="shared" si="8"/>
        <v>257029</v>
      </c>
      <c r="P31" s="256">
        <f t="shared" si="8"/>
        <v>179920.3</v>
      </c>
      <c r="Q31" s="262">
        <f>SUM(Q8:Q30)</f>
        <v>167068.85</v>
      </c>
    </row>
    <row r="32" spans="1:17" ht="15.75" customHeight="1" thickBot="1" x14ac:dyDescent="0.3">
      <c r="A32" s="164" t="s">
        <v>137</v>
      </c>
      <c r="B32" s="116"/>
      <c r="C32" s="352" t="s">
        <v>156</v>
      </c>
      <c r="D32" s="353"/>
      <c r="E32" s="354"/>
      <c r="F32" s="116"/>
      <c r="G32" s="346" t="s">
        <v>150</v>
      </c>
      <c r="H32" s="347"/>
      <c r="I32" s="348"/>
      <c r="K32" s="355" t="s">
        <v>148</v>
      </c>
      <c r="L32" s="356"/>
      <c r="M32" s="357"/>
      <c r="O32" s="325" t="s">
        <v>147</v>
      </c>
      <c r="P32" s="326"/>
      <c r="Q32" s="327"/>
    </row>
    <row r="33" spans="1:17" x14ac:dyDescent="0.25">
      <c r="B33" s="116"/>
      <c r="C33" s="45"/>
      <c r="F33" s="116"/>
      <c r="G33" s="45"/>
    </row>
    <row r="34" spans="1:17" ht="15.75" thickBot="1" x14ac:dyDescent="0.3">
      <c r="B34" s="116"/>
      <c r="C34" s="45"/>
      <c r="F34" s="116"/>
      <c r="G34" s="45"/>
    </row>
    <row r="35" spans="1:17" ht="21.75" thickBot="1" x14ac:dyDescent="0.4">
      <c r="A35" s="58"/>
      <c r="B35" s="322" t="s">
        <v>104</v>
      </c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4"/>
    </row>
    <row r="36" spans="1:17" ht="15.75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7" spans="1:17" ht="15" customHeight="1" x14ac:dyDescent="0.25">
      <c r="A37" s="210"/>
      <c r="B37" s="337" t="s">
        <v>159</v>
      </c>
      <c r="C37" s="338"/>
      <c r="D37" s="338"/>
      <c r="E37" s="339"/>
      <c r="F37" s="343" t="s">
        <v>141</v>
      </c>
      <c r="G37" s="344"/>
      <c r="H37" s="344"/>
      <c r="I37" s="345"/>
      <c r="J37" s="340" t="s">
        <v>132</v>
      </c>
      <c r="K37" s="341"/>
      <c r="L37" s="341"/>
      <c r="M37" s="342"/>
      <c r="N37" s="358" t="s">
        <v>133</v>
      </c>
      <c r="O37" s="359"/>
      <c r="P37" s="359"/>
      <c r="Q37" s="360"/>
    </row>
    <row r="38" spans="1:17" ht="30.75" thickBot="1" x14ac:dyDescent="0.3">
      <c r="A38" s="134" t="s">
        <v>12</v>
      </c>
      <c r="B38" s="135" t="s">
        <v>155</v>
      </c>
      <c r="C38" s="91" t="s">
        <v>89</v>
      </c>
      <c r="D38" s="128" t="s">
        <v>139</v>
      </c>
      <c r="E38" s="242" t="s">
        <v>161</v>
      </c>
      <c r="F38" s="88" t="s">
        <v>131</v>
      </c>
      <c r="G38" s="89" t="s">
        <v>89</v>
      </c>
      <c r="H38" s="119" t="s">
        <v>139</v>
      </c>
      <c r="I38" s="245" t="s">
        <v>161</v>
      </c>
      <c r="J38" s="120" t="s">
        <v>113</v>
      </c>
      <c r="K38" s="90" t="s">
        <v>89</v>
      </c>
      <c r="L38" s="121" t="s">
        <v>138</v>
      </c>
      <c r="M38" s="246" t="s">
        <v>162</v>
      </c>
      <c r="N38" s="208" t="s">
        <v>105</v>
      </c>
      <c r="O38" s="209" t="s">
        <v>89</v>
      </c>
      <c r="P38" s="251" t="s">
        <v>138</v>
      </c>
      <c r="Q38" s="275" t="s">
        <v>162</v>
      </c>
    </row>
    <row r="39" spans="1:17" ht="15.75" thickTop="1" x14ac:dyDescent="0.25">
      <c r="A39" s="183" t="s">
        <v>13</v>
      </c>
      <c r="B39" s="144">
        <v>50</v>
      </c>
      <c r="C39" s="189">
        <v>5446</v>
      </c>
      <c r="D39" s="56">
        <f>C39*0.75</f>
        <v>4084.5</v>
      </c>
      <c r="E39" s="56">
        <f>C39*0.7</f>
        <v>3812.2</v>
      </c>
      <c r="F39" s="52">
        <v>139</v>
      </c>
      <c r="G39" s="114">
        <v>13480</v>
      </c>
      <c r="H39" s="93">
        <f>G39*0.75</f>
        <v>10110</v>
      </c>
      <c r="I39" s="234">
        <f>G39*0.7</f>
        <v>9436</v>
      </c>
      <c r="J39" s="52">
        <v>27</v>
      </c>
      <c r="K39" s="114">
        <v>2978</v>
      </c>
      <c r="L39" s="93">
        <f>K39*0.7</f>
        <v>2084.6</v>
      </c>
      <c r="M39" s="234">
        <f>K39*0.65</f>
        <v>1935.7</v>
      </c>
      <c r="N39" s="52">
        <v>24</v>
      </c>
      <c r="O39" s="114">
        <v>2760</v>
      </c>
      <c r="P39" s="93">
        <f>O39*0.7</f>
        <v>1931.9999999999998</v>
      </c>
      <c r="Q39" s="98">
        <f>O39*0.65</f>
        <v>1794</v>
      </c>
    </row>
    <row r="40" spans="1:17" x14ac:dyDescent="0.25">
      <c r="A40" s="113" t="s">
        <v>14</v>
      </c>
      <c r="B40" s="145">
        <v>15</v>
      </c>
      <c r="C40" s="157">
        <v>1551</v>
      </c>
      <c r="D40" s="159">
        <f>C40*0.75</f>
        <v>1163.25</v>
      </c>
      <c r="E40" s="56">
        <f t="shared" ref="E40:E69" si="9">C40*0.7</f>
        <v>1085.6999999999998</v>
      </c>
      <c r="F40" s="54">
        <v>14</v>
      </c>
      <c r="G40" s="94">
        <v>1484</v>
      </c>
      <c r="H40" s="93">
        <f t="shared" ref="H40:H69" si="10">G40*0.75</f>
        <v>1113</v>
      </c>
      <c r="I40" s="234">
        <f t="shared" ref="I40:I69" si="11">G40*0.7</f>
        <v>1038.8</v>
      </c>
      <c r="J40" s="54">
        <v>10</v>
      </c>
      <c r="K40" s="94">
        <v>1025</v>
      </c>
      <c r="L40" s="93">
        <f t="shared" ref="L40:L69" si="12">K40*0.7</f>
        <v>717.5</v>
      </c>
      <c r="M40" s="234">
        <f t="shared" ref="M40:M69" si="13">K40*0.65</f>
        <v>666.25</v>
      </c>
      <c r="N40" s="54">
        <v>12</v>
      </c>
      <c r="O40" s="94">
        <v>1159</v>
      </c>
      <c r="P40" s="93">
        <f t="shared" ref="P40:P69" si="14">O40*0.7</f>
        <v>811.3</v>
      </c>
      <c r="Q40" s="97">
        <f t="shared" ref="Q40:Q69" si="15">O40*0.65</f>
        <v>753.35</v>
      </c>
    </row>
    <row r="41" spans="1:17" x14ac:dyDescent="0.25">
      <c r="A41" s="113" t="s">
        <v>121</v>
      </c>
      <c r="B41" s="145">
        <v>3</v>
      </c>
      <c r="C41" s="157">
        <v>365</v>
      </c>
      <c r="D41" s="159">
        <f t="shared" ref="D41:D69" si="16">C41*0.75</f>
        <v>273.75</v>
      </c>
      <c r="E41" s="56">
        <f t="shared" si="9"/>
        <v>255.49999999999997</v>
      </c>
      <c r="F41" s="54">
        <v>3</v>
      </c>
      <c r="G41" s="94">
        <v>402</v>
      </c>
      <c r="H41" s="93">
        <f t="shared" si="10"/>
        <v>301.5</v>
      </c>
      <c r="I41" s="234">
        <f t="shared" si="11"/>
        <v>281.39999999999998</v>
      </c>
      <c r="J41" s="54">
        <v>29</v>
      </c>
      <c r="K41" s="94">
        <v>3408</v>
      </c>
      <c r="L41" s="93">
        <f t="shared" si="12"/>
        <v>2385.6</v>
      </c>
      <c r="M41" s="234">
        <f t="shared" si="13"/>
        <v>2215.2000000000003</v>
      </c>
      <c r="N41" s="54"/>
      <c r="O41" s="94"/>
      <c r="P41" s="93"/>
      <c r="Q41" s="97"/>
    </row>
    <row r="42" spans="1:17" x14ac:dyDescent="0.25">
      <c r="A42" s="113" t="s">
        <v>122</v>
      </c>
      <c r="B42" s="145">
        <v>20</v>
      </c>
      <c r="C42" s="157">
        <v>2457</v>
      </c>
      <c r="D42" s="159">
        <f t="shared" si="16"/>
        <v>1842.75</v>
      </c>
      <c r="E42" s="56">
        <f t="shared" si="9"/>
        <v>1719.8999999999999</v>
      </c>
      <c r="F42" s="54">
        <v>12</v>
      </c>
      <c r="G42" s="94">
        <v>1572</v>
      </c>
      <c r="H42" s="93">
        <f t="shared" si="10"/>
        <v>1179</v>
      </c>
      <c r="I42" s="234">
        <f t="shared" si="11"/>
        <v>1100.3999999999999</v>
      </c>
      <c r="J42" s="54">
        <v>26</v>
      </c>
      <c r="K42" s="94">
        <v>2808</v>
      </c>
      <c r="L42" s="93">
        <f t="shared" si="12"/>
        <v>1965.6</v>
      </c>
      <c r="M42" s="234">
        <f t="shared" si="13"/>
        <v>1825.2</v>
      </c>
      <c r="N42" s="54"/>
      <c r="O42" s="94"/>
      <c r="P42" s="93"/>
      <c r="Q42" s="258"/>
    </row>
    <row r="43" spans="1:17" x14ac:dyDescent="0.25">
      <c r="A43" s="186" t="s">
        <v>15</v>
      </c>
      <c r="B43" s="146">
        <v>29</v>
      </c>
      <c r="C43" s="157">
        <v>4340</v>
      </c>
      <c r="D43" s="159">
        <f t="shared" si="16"/>
        <v>3255</v>
      </c>
      <c r="E43" s="56">
        <f t="shared" si="9"/>
        <v>3038</v>
      </c>
      <c r="F43" s="54">
        <v>28</v>
      </c>
      <c r="G43" s="94">
        <v>4401</v>
      </c>
      <c r="H43" s="93">
        <f t="shared" si="10"/>
        <v>3300.75</v>
      </c>
      <c r="I43" s="234">
        <f t="shared" si="11"/>
        <v>3080.7</v>
      </c>
      <c r="J43" s="54">
        <v>44</v>
      </c>
      <c r="K43" s="94">
        <v>5675</v>
      </c>
      <c r="L43" s="93">
        <f t="shared" si="12"/>
        <v>3972.4999999999995</v>
      </c>
      <c r="M43" s="234">
        <f t="shared" si="13"/>
        <v>3688.75</v>
      </c>
      <c r="N43" s="54">
        <v>25</v>
      </c>
      <c r="O43" s="94">
        <v>3055</v>
      </c>
      <c r="P43" s="93">
        <f t="shared" si="14"/>
        <v>2138.5</v>
      </c>
      <c r="Q43" s="95">
        <f t="shared" si="15"/>
        <v>1985.75</v>
      </c>
    </row>
    <row r="44" spans="1:17" x14ac:dyDescent="0.25">
      <c r="A44" s="186" t="s">
        <v>16</v>
      </c>
      <c r="B44" s="146">
        <v>54</v>
      </c>
      <c r="C44" s="157">
        <v>5196</v>
      </c>
      <c r="D44" s="159">
        <f t="shared" si="16"/>
        <v>3897</v>
      </c>
      <c r="E44" s="56">
        <f t="shared" si="9"/>
        <v>3637.2</v>
      </c>
      <c r="F44" s="54">
        <v>43</v>
      </c>
      <c r="G44" s="94">
        <v>4246</v>
      </c>
      <c r="H44" s="93">
        <f t="shared" si="10"/>
        <v>3184.5</v>
      </c>
      <c r="I44" s="234">
        <f t="shared" si="11"/>
        <v>2972.2</v>
      </c>
      <c r="J44" s="54">
        <v>37</v>
      </c>
      <c r="K44" s="94">
        <v>3656</v>
      </c>
      <c r="L44" s="93">
        <f t="shared" si="12"/>
        <v>2559.1999999999998</v>
      </c>
      <c r="M44" s="234">
        <f t="shared" si="13"/>
        <v>2376.4</v>
      </c>
      <c r="N44" s="54">
        <v>33</v>
      </c>
      <c r="O44" s="94">
        <v>3334</v>
      </c>
      <c r="P44" s="93">
        <f t="shared" si="14"/>
        <v>2333.7999999999997</v>
      </c>
      <c r="Q44" s="97">
        <f t="shared" si="15"/>
        <v>2167.1</v>
      </c>
    </row>
    <row r="45" spans="1:17" x14ac:dyDescent="0.25">
      <c r="A45" s="186" t="s">
        <v>17</v>
      </c>
      <c r="B45" s="146">
        <v>80</v>
      </c>
      <c r="C45" s="157">
        <v>10283</v>
      </c>
      <c r="D45" s="159">
        <f t="shared" si="16"/>
        <v>7712.25</v>
      </c>
      <c r="E45" s="56">
        <f t="shared" si="9"/>
        <v>7198.0999999999995</v>
      </c>
      <c r="F45" s="54">
        <v>79</v>
      </c>
      <c r="G45" s="94">
        <v>10281</v>
      </c>
      <c r="H45" s="93">
        <f t="shared" si="10"/>
        <v>7710.75</v>
      </c>
      <c r="I45" s="234">
        <f t="shared" si="11"/>
        <v>7196.7</v>
      </c>
      <c r="J45" s="54">
        <v>47</v>
      </c>
      <c r="K45" s="94">
        <v>6503</v>
      </c>
      <c r="L45" s="93">
        <f t="shared" si="12"/>
        <v>4552.0999999999995</v>
      </c>
      <c r="M45" s="234">
        <f t="shared" si="13"/>
        <v>4226.95</v>
      </c>
      <c r="N45" s="54">
        <v>75</v>
      </c>
      <c r="O45" s="94">
        <v>11748</v>
      </c>
      <c r="P45" s="93">
        <f t="shared" si="14"/>
        <v>8223.6</v>
      </c>
      <c r="Q45" s="258">
        <f t="shared" si="15"/>
        <v>7636.2</v>
      </c>
    </row>
    <row r="46" spans="1:17" x14ac:dyDescent="0.25">
      <c r="A46" s="186" t="s">
        <v>95</v>
      </c>
      <c r="B46" s="146">
        <v>1</v>
      </c>
      <c r="C46" s="157">
        <v>32</v>
      </c>
      <c r="D46" s="159">
        <f t="shared" si="16"/>
        <v>24</v>
      </c>
      <c r="E46" s="56">
        <f t="shared" si="9"/>
        <v>22.4</v>
      </c>
      <c r="F46" s="54">
        <v>4</v>
      </c>
      <c r="G46" s="94">
        <v>290</v>
      </c>
      <c r="H46" s="93">
        <f t="shared" si="10"/>
        <v>217.5</v>
      </c>
      <c r="I46" s="234">
        <f t="shared" si="11"/>
        <v>203</v>
      </c>
      <c r="J46" s="54"/>
      <c r="K46" s="94"/>
      <c r="L46" s="93"/>
      <c r="M46" s="234"/>
      <c r="N46" s="54">
        <v>1</v>
      </c>
      <c r="O46" s="94">
        <v>41</v>
      </c>
      <c r="P46" s="93">
        <f t="shared" si="14"/>
        <v>28.7</v>
      </c>
      <c r="Q46" s="95">
        <f t="shared" si="15"/>
        <v>26.650000000000002</v>
      </c>
    </row>
    <row r="47" spans="1:17" x14ac:dyDescent="0.25">
      <c r="A47" s="186" t="s">
        <v>123</v>
      </c>
      <c r="B47" s="146">
        <v>7</v>
      </c>
      <c r="C47" s="157">
        <v>842</v>
      </c>
      <c r="D47" s="159">
        <f t="shared" si="16"/>
        <v>631.5</v>
      </c>
      <c r="E47" s="56">
        <f t="shared" si="9"/>
        <v>589.4</v>
      </c>
      <c r="F47" s="54">
        <v>12</v>
      </c>
      <c r="G47" s="94">
        <v>1172</v>
      </c>
      <c r="H47" s="93">
        <f t="shared" si="10"/>
        <v>879</v>
      </c>
      <c r="I47" s="234">
        <f t="shared" si="11"/>
        <v>820.4</v>
      </c>
      <c r="J47" s="54">
        <v>2</v>
      </c>
      <c r="K47" s="94">
        <v>182</v>
      </c>
      <c r="L47" s="93">
        <f t="shared" si="12"/>
        <v>127.39999999999999</v>
      </c>
      <c r="M47" s="234">
        <f t="shared" si="13"/>
        <v>118.3</v>
      </c>
      <c r="N47" s="54"/>
      <c r="O47" s="94"/>
      <c r="P47" s="93"/>
      <c r="Q47" s="97"/>
    </row>
    <row r="48" spans="1:17" x14ac:dyDescent="0.25">
      <c r="A48" s="186" t="s">
        <v>18</v>
      </c>
      <c r="B48" s="146">
        <v>102</v>
      </c>
      <c r="C48" s="157">
        <v>9521</v>
      </c>
      <c r="D48" s="159">
        <f t="shared" si="16"/>
        <v>7140.75</v>
      </c>
      <c r="E48" s="56">
        <f t="shared" si="9"/>
        <v>6664.7</v>
      </c>
      <c r="F48" s="54">
        <v>89</v>
      </c>
      <c r="G48" s="94">
        <v>9815</v>
      </c>
      <c r="H48" s="93">
        <f t="shared" si="10"/>
        <v>7361.25</v>
      </c>
      <c r="I48" s="234">
        <f t="shared" si="11"/>
        <v>6870.5</v>
      </c>
      <c r="J48" s="54">
        <v>121</v>
      </c>
      <c r="K48" s="94">
        <v>12430</v>
      </c>
      <c r="L48" s="93">
        <f t="shared" si="12"/>
        <v>8701</v>
      </c>
      <c r="M48" s="234">
        <f t="shared" si="13"/>
        <v>8079.5</v>
      </c>
      <c r="N48" s="54">
        <v>72</v>
      </c>
      <c r="O48" s="94">
        <v>7443</v>
      </c>
      <c r="P48" s="93">
        <f t="shared" si="14"/>
        <v>5210.0999999999995</v>
      </c>
      <c r="Q48" s="258">
        <f t="shared" si="15"/>
        <v>4837.95</v>
      </c>
    </row>
    <row r="49" spans="1:17" x14ac:dyDescent="0.25">
      <c r="A49" s="186" t="s">
        <v>19</v>
      </c>
      <c r="B49" s="146">
        <v>9</v>
      </c>
      <c r="C49" s="157">
        <v>1369</v>
      </c>
      <c r="D49" s="159">
        <f t="shared" si="16"/>
        <v>1026.75</v>
      </c>
      <c r="E49" s="56">
        <f t="shared" si="9"/>
        <v>958.3</v>
      </c>
      <c r="F49" s="54">
        <v>15</v>
      </c>
      <c r="G49" s="94">
        <v>1611</v>
      </c>
      <c r="H49" s="93">
        <f t="shared" si="10"/>
        <v>1208.25</v>
      </c>
      <c r="I49" s="234">
        <f t="shared" si="11"/>
        <v>1127.6999999999998</v>
      </c>
      <c r="J49" s="54">
        <v>14</v>
      </c>
      <c r="K49" s="94">
        <v>1513</v>
      </c>
      <c r="L49" s="93">
        <f t="shared" si="12"/>
        <v>1059.0999999999999</v>
      </c>
      <c r="M49" s="234">
        <f t="shared" si="13"/>
        <v>983.45</v>
      </c>
      <c r="N49" s="54">
        <v>12</v>
      </c>
      <c r="O49" s="94">
        <v>1525</v>
      </c>
      <c r="P49" s="93">
        <f t="shared" si="14"/>
        <v>1067.5</v>
      </c>
      <c r="Q49" s="97">
        <f t="shared" si="15"/>
        <v>991.25</v>
      </c>
    </row>
    <row r="50" spans="1:17" x14ac:dyDescent="0.25">
      <c r="A50" s="186" t="s">
        <v>96</v>
      </c>
      <c r="B50" s="146">
        <v>13</v>
      </c>
      <c r="C50" s="157">
        <v>1107</v>
      </c>
      <c r="D50" s="159">
        <f t="shared" si="16"/>
        <v>830.25</v>
      </c>
      <c r="E50" s="56">
        <f t="shared" si="9"/>
        <v>774.9</v>
      </c>
      <c r="F50" s="54">
        <v>17</v>
      </c>
      <c r="G50" s="94">
        <v>1319</v>
      </c>
      <c r="H50" s="93">
        <f t="shared" si="10"/>
        <v>989.25</v>
      </c>
      <c r="I50" s="234">
        <f t="shared" si="11"/>
        <v>923.3</v>
      </c>
      <c r="J50" s="54">
        <v>19</v>
      </c>
      <c r="K50" s="94">
        <v>1299</v>
      </c>
      <c r="L50" s="93">
        <f t="shared" si="12"/>
        <v>909.3</v>
      </c>
      <c r="M50" s="234">
        <f t="shared" si="13"/>
        <v>844.35</v>
      </c>
      <c r="N50" s="54">
        <v>12</v>
      </c>
      <c r="O50" s="94">
        <v>832</v>
      </c>
      <c r="P50" s="93">
        <f t="shared" si="14"/>
        <v>582.4</v>
      </c>
      <c r="Q50" s="97">
        <f t="shared" si="15"/>
        <v>540.80000000000007</v>
      </c>
    </row>
    <row r="51" spans="1:17" x14ac:dyDescent="0.25">
      <c r="A51" s="186" t="s">
        <v>20</v>
      </c>
      <c r="B51" s="146">
        <v>74</v>
      </c>
      <c r="C51" s="157">
        <v>10276</v>
      </c>
      <c r="D51" s="159">
        <f t="shared" si="16"/>
        <v>7707</v>
      </c>
      <c r="E51" s="56">
        <f t="shared" si="9"/>
        <v>7193.2</v>
      </c>
      <c r="F51" s="54">
        <v>34</v>
      </c>
      <c r="G51" s="94">
        <v>4198</v>
      </c>
      <c r="H51" s="93">
        <f t="shared" si="10"/>
        <v>3148.5</v>
      </c>
      <c r="I51" s="234">
        <f t="shared" si="11"/>
        <v>2938.6</v>
      </c>
      <c r="J51" s="54">
        <v>103</v>
      </c>
      <c r="K51" s="94">
        <v>10561</v>
      </c>
      <c r="L51" s="93">
        <f t="shared" si="12"/>
        <v>7392.7</v>
      </c>
      <c r="M51" s="234">
        <f t="shared" si="13"/>
        <v>6864.6500000000005</v>
      </c>
      <c r="N51" s="54">
        <v>28</v>
      </c>
      <c r="O51" s="94">
        <v>3232</v>
      </c>
      <c r="P51" s="93">
        <f t="shared" si="14"/>
        <v>2262.3999999999996</v>
      </c>
      <c r="Q51" s="258">
        <f t="shared" si="15"/>
        <v>2100.8000000000002</v>
      </c>
    </row>
    <row r="52" spans="1:17" x14ac:dyDescent="0.25">
      <c r="A52" s="186" t="s">
        <v>21</v>
      </c>
      <c r="B52" s="146">
        <v>337</v>
      </c>
      <c r="C52" s="157">
        <v>33910</v>
      </c>
      <c r="D52" s="159">
        <f t="shared" si="16"/>
        <v>25432.5</v>
      </c>
      <c r="E52" s="56">
        <f t="shared" si="9"/>
        <v>23737</v>
      </c>
      <c r="F52" s="54">
        <v>731</v>
      </c>
      <c r="G52" s="94">
        <v>65346</v>
      </c>
      <c r="H52" s="93">
        <f t="shared" si="10"/>
        <v>49009.5</v>
      </c>
      <c r="I52" s="234">
        <f t="shared" si="11"/>
        <v>45742.2</v>
      </c>
      <c r="J52" s="54">
        <v>356</v>
      </c>
      <c r="K52" s="94">
        <v>35690</v>
      </c>
      <c r="L52" s="93">
        <f t="shared" si="12"/>
        <v>24983</v>
      </c>
      <c r="M52" s="234">
        <f t="shared" si="13"/>
        <v>23198.5</v>
      </c>
      <c r="N52" s="54">
        <v>684</v>
      </c>
      <c r="O52" s="94">
        <v>65652</v>
      </c>
      <c r="P52" s="93">
        <f t="shared" si="14"/>
        <v>45956.399999999994</v>
      </c>
      <c r="Q52" s="95">
        <f t="shared" si="15"/>
        <v>42673.8</v>
      </c>
    </row>
    <row r="53" spans="1:17" x14ac:dyDescent="0.25">
      <c r="A53" s="186" t="s">
        <v>99</v>
      </c>
      <c r="B53" s="146">
        <v>5</v>
      </c>
      <c r="C53" s="147">
        <v>443</v>
      </c>
      <c r="D53" s="159">
        <f t="shared" si="16"/>
        <v>332.25</v>
      </c>
      <c r="E53" s="56">
        <f t="shared" si="9"/>
        <v>310.09999999999997</v>
      </c>
      <c r="F53" s="152">
        <v>1</v>
      </c>
      <c r="G53" s="94">
        <v>40</v>
      </c>
      <c r="H53" s="93">
        <f t="shared" si="10"/>
        <v>30</v>
      </c>
      <c r="I53" s="234">
        <f t="shared" si="11"/>
        <v>28</v>
      </c>
      <c r="J53" s="152">
        <v>4</v>
      </c>
      <c r="K53" s="94">
        <v>527</v>
      </c>
      <c r="L53" s="93">
        <f t="shared" si="12"/>
        <v>368.9</v>
      </c>
      <c r="M53" s="234">
        <f t="shared" si="13"/>
        <v>342.55</v>
      </c>
      <c r="N53" s="54"/>
      <c r="O53" s="94"/>
      <c r="P53" s="93"/>
      <c r="Q53" s="97"/>
    </row>
    <row r="54" spans="1:17" x14ac:dyDescent="0.25">
      <c r="A54" s="186" t="s">
        <v>22</v>
      </c>
      <c r="B54" s="146">
        <v>218</v>
      </c>
      <c r="C54" s="157">
        <v>29072</v>
      </c>
      <c r="D54" s="159">
        <f t="shared" si="16"/>
        <v>21804</v>
      </c>
      <c r="E54" s="56">
        <f t="shared" si="9"/>
        <v>20350.399999999998</v>
      </c>
      <c r="F54" s="54">
        <v>192</v>
      </c>
      <c r="G54" s="94">
        <v>22909</v>
      </c>
      <c r="H54" s="93">
        <f t="shared" si="10"/>
        <v>17181.75</v>
      </c>
      <c r="I54" s="234">
        <f t="shared" si="11"/>
        <v>16036.3</v>
      </c>
      <c r="J54" s="54">
        <v>120</v>
      </c>
      <c r="K54" s="94">
        <v>16743</v>
      </c>
      <c r="L54" s="93">
        <f t="shared" si="12"/>
        <v>11720.099999999999</v>
      </c>
      <c r="M54" s="234">
        <f t="shared" si="13"/>
        <v>10882.95</v>
      </c>
      <c r="N54" s="54">
        <v>139</v>
      </c>
      <c r="O54" s="94">
        <v>19521</v>
      </c>
      <c r="P54" s="93">
        <f t="shared" si="14"/>
        <v>13664.699999999999</v>
      </c>
      <c r="Q54" s="98">
        <f t="shared" si="15"/>
        <v>12688.65</v>
      </c>
    </row>
    <row r="55" spans="1:17" x14ac:dyDescent="0.25">
      <c r="A55" s="186" t="s">
        <v>23</v>
      </c>
      <c r="B55" s="148">
        <v>104</v>
      </c>
      <c r="C55" s="157">
        <v>13292</v>
      </c>
      <c r="D55" s="159">
        <f t="shared" si="16"/>
        <v>9969</v>
      </c>
      <c r="E55" s="56">
        <f t="shared" si="9"/>
        <v>9304.4</v>
      </c>
      <c r="F55" s="53">
        <v>51</v>
      </c>
      <c r="G55" s="94">
        <v>6546</v>
      </c>
      <c r="H55" s="93">
        <f t="shared" si="10"/>
        <v>4909.5</v>
      </c>
      <c r="I55" s="234">
        <f t="shared" si="11"/>
        <v>4582.2</v>
      </c>
      <c r="J55" s="53">
        <v>66</v>
      </c>
      <c r="K55" s="94">
        <v>8598</v>
      </c>
      <c r="L55" s="93">
        <f t="shared" si="12"/>
        <v>6018.5999999999995</v>
      </c>
      <c r="M55" s="234">
        <f t="shared" si="13"/>
        <v>5588.7</v>
      </c>
      <c r="N55" s="53">
        <v>58</v>
      </c>
      <c r="O55" s="94">
        <v>8207</v>
      </c>
      <c r="P55" s="93">
        <f t="shared" si="14"/>
        <v>5744.9</v>
      </c>
      <c r="Q55" s="97">
        <f t="shared" si="15"/>
        <v>5334.55</v>
      </c>
    </row>
    <row r="56" spans="1:17" x14ac:dyDescent="0.25">
      <c r="A56" s="186" t="s">
        <v>24</v>
      </c>
      <c r="B56" s="146">
        <v>233</v>
      </c>
      <c r="C56" s="157">
        <v>31091</v>
      </c>
      <c r="D56" s="159">
        <f t="shared" si="16"/>
        <v>23318.25</v>
      </c>
      <c r="E56" s="56">
        <f t="shared" si="9"/>
        <v>21763.699999999997</v>
      </c>
      <c r="F56" s="54">
        <v>229</v>
      </c>
      <c r="G56" s="94">
        <v>25535</v>
      </c>
      <c r="H56" s="93">
        <f t="shared" si="10"/>
        <v>19151.25</v>
      </c>
      <c r="I56" s="234">
        <f t="shared" si="11"/>
        <v>17874.5</v>
      </c>
      <c r="J56" s="54">
        <v>259</v>
      </c>
      <c r="K56" s="94">
        <v>28208</v>
      </c>
      <c r="L56" s="93">
        <f t="shared" si="12"/>
        <v>19745.599999999999</v>
      </c>
      <c r="M56" s="234">
        <f t="shared" si="13"/>
        <v>18335.2</v>
      </c>
      <c r="N56" s="54">
        <v>255</v>
      </c>
      <c r="O56" s="94">
        <v>26702</v>
      </c>
      <c r="P56" s="93">
        <f t="shared" si="14"/>
        <v>18691.399999999998</v>
      </c>
      <c r="Q56" s="258">
        <f t="shared" si="15"/>
        <v>17356.3</v>
      </c>
    </row>
    <row r="57" spans="1:17" x14ac:dyDescent="0.25">
      <c r="A57" s="186" t="s">
        <v>25</v>
      </c>
      <c r="B57" s="146">
        <v>33</v>
      </c>
      <c r="C57" s="157">
        <v>4170</v>
      </c>
      <c r="D57" s="159">
        <f t="shared" si="16"/>
        <v>3127.5</v>
      </c>
      <c r="E57" s="56">
        <f t="shared" si="9"/>
        <v>2919</v>
      </c>
      <c r="F57" s="54">
        <v>4</v>
      </c>
      <c r="G57" s="94">
        <v>371</v>
      </c>
      <c r="H57" s="93">
        <f t="shared" si="10"/>
        <v>278.25</v>
      </c>
      <c r="I57" s="234">
        <f t="shared" si="11"/>
        <v>259.7</v>
      </c>
      <c r="J57" s="54">
        <v>7</v>
      </c>
      <c r="K57" s="94">
        <v>1107</v>
      </c>
      <c r="L57" s="93">
        <f t="shared" si="12"/>
        <v>774.9</v>
      </c>
      <c r="M57" s="234">
        <f t="shared" si="13"/>
        <v>719.55000000000007</v>
      </c>
      <c r="N57" s="54">
        <v>4</v>
      </c>
      <c r="O57" s="94">
        <v>533</v>
      </c>
      <c r="P57" s="93">
        <f t="shared" si="14"/>
        <v>373.09999999999997</v>
      </c>
      <c r="Q57" s="97">
        <f t="shared" si="15"/>
        <v>346.45</v>
      </c>
    </row>
    <row r="58" spans="1:17" x14ac:dyDescent="0.25">
      <c r="A58" s="186" t="s">
        <v>26</v>
      </c>
      <c r="B58" s="146">
        <v>71</v>
      </c>
      <c r="C58" s="157">
        <v>7760</v>
      </c>
      <c r="D58" s="159">
        <f t="shared" si="16"/>
        <v>5820</v>
      </c>
      <c r="E58" s="56">
        <f t="shared" si="9"/>
        <v>5432</v>
      </c>
      <c r="F58" s="54">
        <v>69</v>
      </c>
      <c r="G58" s="94">
        <v>7341</v>
      </c>
      <c r="H58" s="93">
        <f t="shared" si="10"/>
        <v>5505.75</v>
      </c>
      <c r="I58" s="234">
        <f t="shared" si="11"/>
        <v>5138.7</v>
      </c>
      <c r="J58" s="54">
        <v>61</v>
      </c>
      <c r="K58" s="94">
        <v>5833</v>
      </c>
      <c r="L58" s="93">
        <f t="shared" si="12"/>
        <v>4083.1</v>
      </c>
      <c r="M58" s="234">
        <f t="shared" si="13"/>
        <v>3791.4500000000003</v>
      </c>
      <c r="N58" s="54">
        <v>97</v>
      </c>
      <c r="O58" s="94">
        <v>9086</v>
      </c>
      <c r="P58" s="93">
        <f t="shared" si="14"/>
        <v>6360.2</v>
      </c>
      <c r="Q58" s="258">
        <f t="shared" si="15"/>
        <v>5905.9000000000005</v>
      </c>
    </row>
    <row r="59" spans="1:17" x14ac:dyDescent="0.25">
      <c r="A59" s="186" t="s">
        <v>27</v>
      </c>
      <c r="B59" s="146">
        <v>10</v>
      </c>
      <c r="C59" s="157">
        <v>949</v>
      </c>
      <c r="D59" s="159">
        <f t="shared" si="16"/>
        <v>711.75</v>
      </c>
      <c r="E59" s="56">
        <f t="shared" si="9"/>
        <v>664.3</v>
      </c>
      <c r="F59" s="54">
        <v>11</v>
      </c>
      <c r="G59" s="94">
        <v>1127</v>
      </c>
      <c r="H59" s="93">
        <f t="shared" si="10"/>
        <v>845.25</v>
      </c>
      <c r="I59" s="234">
        <f t="shared" si="11"/>
        <v>788.9</v>
      </c>
      <c r="J59" s="54">
        <v>8</v>
      </c>
      <c r="K59" s="94">
        <v>796</v>
      </c>
      <c r="L59" s="93">
        <f t="shared" si="12"/>
        <v>557.19999999999993</v>
      </c>
      <c r="M59" s="234">
        <f t="shared" si="13"/>
        <v>517.4</v>
      </c>
      <c r="N59" s="54">
        <v>9</v>
      </c>
      <c r="O59" s="94">
        <v>860</v>
      </c>
      <c r="P59" s="93">
        <f t="shared" si="14"/>
        <v>602</v>
      </c>
      <c r="Q59" s="95">
        <f t="shared" si="15"/>
        <v>559</v>
      </c>
    </row>
    <row r="60" spans="1:17" x14ac:dyDescent="0.25">
      <c r="A60" s="186" t="s">
        <v>28</v>
      </c>
      <c r="B60" s="146"/>
      <c r="C60" s="157"/>
      <c r="D60" s="159"/>
      <c r="E60" s="56"/>
      <c r="F60" s="54"/>
      <c r="G60" s="94"/>
      <c r="H60" s="93"/>
      <c r="I60" s="234"/>
      <c r="J60" s="54">
        <v>3</v>
      </c>
      <c r="K60" s="94">
        <v>191</v>
      </c>
      <c r="L60" s="93">
        <f t="shared" si="12"/>
        <v>133.69999999999999</v>
      </c>
      <c r="M60" s="234">
        <f t="shared" si="13"/>
        <v>124.15</v>
      </c>
      <c r="N60" s="54">
        <v>2</v>
      </c>
      <c r="O60" s="94">
        <v>233</v>
      </c>
      <c r="P60" s="93">
        <f t="shared" si="14"/>
        <v>163.1</v>
      </c>
      <c r="Q60" s="95">
        <f t="shared" si="15"/>
        <v>151.45000000000002</v>
      </c>
    </row>
    <row r="61" spans="1:17" x14ac:dyDescent="0.25">
      <c r="A61" s="186" t="s">
        <v>29</v>
      </c>
      <c r="B61" s="146">
        <v>291</v>
      </c>
      <c r="C61" s="157">
        <v>28844</v>
      </c>
      <c r="D61" s="159">
        <f t="shared" si="16"/>
        <v>21633</v>
      </c>
      <c r="E61" s="56">
        <f t="shared" si="9"/>
        <v>20190.8</v>
      </c>
      <c r="F61" s="54">
        <v>207</v>
      </c>
      <c r="G61" s="94">
        <v>20243</v>
      </c>
      <c r="H61" s="93">
        <f t="shared" si="10"/>
        <v>15182.25</v>
      </c>
      <c r="I61" s="234">
        <f t="shared" si="11"/>
        <v>14170.099999999999</v>
      </c>
      <c r="J61" s="54">
        <v>275</v>
      </c>
      <c r="K61" s="94">
        <v>25129</v>
      </c>
      <c r="L61" s="93">
        <f t="shared" si="12"/>
        <v>17590.3</v>
      </c>
      <c r="M61" s="234">
        <f t="shared" si="13"/>
        <v>16333.85</v>
      </c>
      <c r="N61" s="54">
        <v>223</v>
      </c>
      <c r="O61" s="94">
        <v>22170</v>
      </c>
      <c r="P61" s="93">
        <f t="shared" si="14"/>
        <v>15518.999999999998</v>
      </c>
      <c r="Q61" s="95">
        <f t="shared" si="15"/>
        <v>14410.5</v>
      </c>
    </row>
    <row r="62" spans="1:17" x14ac:dyDescent="0.25">
      <c r="A62" s="186" t="s">
        <v>30</v>
      </c>
      <c r="B62" s="146">
        <v>62</v>
      </c>
      <c r="C62" s="157">
        <v>7727</v>
      </c>
      <c r="D62" s="159">
        <f t="shared" si="16"/>
        <v>5795.25</v>
      </c>
      <c r="E62" s="56">
        <f t="shared" si="9"/>
        <v>5408.9</v>
      </c>
      <c r="F62" s="54">
        <v>31</v>
      </c>
      <c r="G62" s="94">
        <v>3449</v>
      </c>
      <c r="H62" s="93">
        <f t="shared" si="10"/>
        <v>2586.75</v>
      </c>
      <c r="I62" s="234">
        <f t="shared" si="11"/>
        <v>2414.2999999999997</v>
      </c>
      <c r="J62" s="54">
        <v>34</v>
      </c>
      <c r="K62" s="94">
        <v>4097</v>
      </c>
      <c r="L62" s="93">
        <f t="shared" si="12"/>
        <v>2867.8999999999996</v>
      </c>
      <c r="M62" s="234">
        <f t="shared" si="13"/>
        <v>2663.05</v>
      </c>
      <c r="N62" s="54">
        <v>18</v>
      </c>
      <c r="O62" s="94">
        <v>2204</v>
      </c>
      <c r="P62" s="93">
        <f t="shared" si="14"/>
        <v>1542.8</v>
      </c>
      <c r="Q62" s="95">
        <f t="shared" si="15"/>
        <v>1432.6000000000001</v>
      </c>
    </row>
    <row r="63" spans="1:17" x14ac:dyDescent="0.25">
      <c r="A63" s="186" t="s">
        <v>31</v>
      </c>
      <c r="B63" s="146">
        <v>271</v>
      </c>
      <c r="C63" s="157">
        <v>31335</v>
      </c>
      <c r="D63" s="159">
        <f t="shared" si="16"/>
        <v>23501.25</v>
      </c>
      <c r="E63" s="56">
        <f t="shared" si="9"/>
        <v>21934.5</v>
      </c>
      <c r="F63" s="54">
        <v>380</v>
      </c>
      <c r="G63" s="94">
        <v>38880</v>
      </c>
      <c r="H63" s="93">
        <f t="shared" si="10"/>
        <v>29160</v>
      </c>
      <c r="I63" s="234">
        <f t="shared" si="11"/>
        <v>27216</v>
      </c>
      <c r="J63" s="54">
        <v>225</v>
      </c>
      <c r="K63" s="94">
        <v>22711</v>
      </c>
      <c r="L63" s="93">
        <f t="shared" si="12"/>
        <v>15897.699999999999</v>
      </c>
      <c r="M63" s="234">
        <f t="shared" si="13"/>
        <v>14762.15</v>
      </c>
      <c r="N63" s="54">
        <v>188</v>
      </c>
      <c r="O63" s="94">
        <v>20406</v>
      </c>
      <c r="P63" s="93">
        <f t="shared" si="14"/>
        <v>14284.199999999999</v>
      </c>
      <c r="Q63" s="95">
        <f t="shared" si="15"/>
        <v>13263.9</v>
      </c>
    </row>
    <row r="64" spans="1:17" x14ac:dyDescent="0.25">
      <c r="A64" s="186" t="s">
        <v>32</v>
      </c>
      <c r="B64" s="146">
        <v>53</v>
      </c>
      <c r="C64" s="157">
        <v>4942</v>
      </c>
      <c r="D64" s="159">
        <f t="shared" si="16"/>
        <v>3706.5</v>
      </c>
      <c r="E64" s="56">
        <f t="shared" si="9"/>
        <v>3459.3999999999996</v>
      </c>
      <c r="F64" s="54">
        <v>66</v>
      </c>
      <c r="G64" s="94">
        <v>6417</v>
      </c>
      <c r="H64" s="93">
        <f t="shared" si="10"/>
        <v>4812.75</v>
      </c>
      <c r="I64" s="234">
        <f t="shared" si="11"/>
        <v>4491.8999999999996</v>
      </c>
      <c r="J64" s="54">
        <v>51</v>
      </c>
      <c r="K64" s="94">
        <v>4268</v>
      </c>
      <c r="L64" s="93">
        <f t="shared" si="12"/>
        <v>2987.6</v>
      </c>
      <c r="M64" s="234">
        <f t="shared" si="13"/>
        <v>2774.2000000000003</v>
      </c>
      <c r="N64" s="54">
        <v>53</v>
      </c>
      <c r="O64" s="94">
        <v>4609</v>
      </c>
      <c r="P64" s="93">
        <f t="shared" si="14"/>
        <v>3226.2999999999997</v>
      </c>
      <c r="Q64" s="95">
        <f t="shared" si="15"/>
        <v>2995.85</v>
      </c>
    </row>
    <row r="65" spans="1:17" x14ac:dyDescent="0.25">
      <c r="A65" s="186" t="s">
        <v>33</v>
      </c>
      <c r="B65" s="148">
        <v>18</v>
      </c>
      <c r="C65" s="157">
        <v>1336</v>
      </c>
      <c r="D65" s="159">
        <f t="shared" si="16"/>
        <v>1002</v>
      </c>
      <c r="E65" s="56">
        <f t="shared" si="9"/>
        <v>935.19999999999993</v>
      </c>
      <c r="F65" s="53">
        <v>14</v>
      </c>
      <c r="G65" s="94">
        <v>1096</v>
      </c>
      <c r="H65" s="93">
        <f t="shared" si="10"/>
        <v>822</v>
      </c>
      <c r="I65" s="234">
        <f t="shared" si="11"/>
        <v>767.19999999999993</v>
      </c>
      <c r="J65" s="53">
        <v>23</v>
      </c>
      <c r="K65" s="94">
        <v>1599</v>
      </c>
      <c r="L65" s="93">
        <f t="shared" si="12"/>
        <v>1119.3</v>
      </c>
      <c r="M65" s="234">
        <f t="shared" si="13"/>
        <v>1039.3500000000001</v>
      </c>
      <c r="N65" s="53">
        <v>11</v>
      </c>
      <c r="O65" s="94">
        <v>924</v>
      </c>
      <c r="P65" s="93">
        <f t="shared" si="14"/>
        <v>646.79999999999995</v>
      </c>
      <c r="Q65" s="95">
        <f t="shared" si="15"/>
        <v>600.6</v>
      </c>
    </row>
    <row r="66" spans="1:17" x14ac:dyDescent="0.25">
      <c r="A66" s="186" t="s">
        <v>34</v>
      </c>
      <c r="B66" s="146">
        <v>181</v>
      </c>
      <c r="C66" s="157">
        <v>18979</v>
      </c>
      <c r="D66" s="159">
        <f t="shared" si="16"/>
        <v>14234.25</v>
      </c>
      <c r="E66" s="56">
        <f t="shared" si="9"/>
        <v>13285.3</v>
      </c>
      <c r="F66" s="54">
        <v>329</v>
      </c>
      <c r="G66" s="94">
        <v>30040</v>
      </c>
      <c r="H66" s="93">
        <f t="shared" si="10"/>
        <v>22530</v>
      </c>
      <c r="I66" s="234">
        <f t="shared" si="11"/>
        <v>21028</v>
      </c>
      <c r="J66" s="54">
        <v>192</v>
      </c>
      <c r="K66" s="94">
        <v>19495</v>
      </c>
      <c r="L66" s="93">
        <f t="shared" si="12"/>
        <v>13646.5</v>
      </c>
      <c r="M66" s="234">
        <f t="shared" si="13"/>
        <v>12671.75</v>
      </c>
      <c r="N66" s="54">
        <v>203</v>
      </c>
      <c r="O66" s="94">
        <v>21802</v>
      </c>
      <c r="P66" s="93">
        <f t="shared" si="14"/>
        <v>15261.4</v>
      </c>
      <c r="Q66" s="97">
        <f t="shared" si="15"/>
        <v>14171.300000000001</v>
      </c>
    </row>
    <row r="67" spans="1:17" x14ac:dyDescent="0.25">
      <c r="A67" s="186" t="s">
        <v>35</v>
      </c>
      <c r="B67" s="146">
        <v>13</v>
      </c>
      <c r="C67" s="157">
        <v>1538</v>
      </c>
      <c r="D67" s="159">
        <f t="shared" si="16"/>
        <v>1153.5</v>
      </c>
      <c r="E67" s="56">
        <f t="shared" si="9"/>
        <v>1076.5999999999999</v>
      </c>
      <c r="F67" s="54">
        <v>20</v>
      </c>
      <c r="G67" s="94">
        <v>2004</v>
      </c>
      <c r="H67" s="93">
        <f t="shared" si="10"/>
        <v>1503</v>
      </c>
      <c r="I67" s="234">
        <f t="shared" si="11"/>
        <v>1402.8</v>
      </c>
      <c r="J67" s="54">
        <v>17</v>
      </c>
      <c r="K67" s="94">
        <v>1720</v>
      </c>
      <c r="L67" s="93">
        <f t="shared" si="12"/>
        <v>1204</v>
      </c>
      <c r="M67" s="234">
        <f t="shared" si="13"/>
        <v>1118</v>
      </c>
      <c r="N67" s="54">
        <v>18</v>
      </c>
      <c r="O67" s="94">
        <v>1636</v>
      </c>
      <c r="P67" s="93">
        <f t="shared" si="14"/>
        <v>1145.1999999999998</v>
      </c>
      <c r="Q67" s="258">
        <f t="shared" si="15"/>
        <v>1063.4000000000001</v>
      </c>
    </row>
    <row r="68" spans="1:17" x14ac:dyDescent="0.25">
      <c r="A68" s="186" t="s">
        <v>36</v>
      </c>
      <c r="B68" s="146">
        <v>73</v>
      </c>
      <c r="C68" s="157">
        <v>8855</v>
      </c>
      <c r="D68" s="159">
        <f t="shared" si="16"/>
        <v>6641.25</v>
      </c>
      <c r="E68" s="56">
        <f t="shared" si="9"/>
        <v>6198.5</v>
      </c>
      <c r="F68" s="54">
        <v>314</v>
      </c>
      <c r="G68" s="94">
        <v>28178</v>
      </c>
      <c r="H68" s="93">
        <f t="shared" si="10"/>
        <v>21133.5</v>
      </c>
      <c r="I68" s="234">
        <f t="shared" si="11"/>
        <v>19724.599999999999</v>
      </c>
      <c r="J68" s="54">
        <v>87</v>
      </c>
      <c r="K68" s="94">
        <v>8041</v>
      </c>
      <c r="L68" s="93">
        <f t="shared" si="12"/>
        <v>5628.7</v>
      </c>
      <c r="M68" s="234">
        <f t="shared" si="13"/>
        <v>5226.6500000000005</v>
      </c>
      <c r="N68" s="54">
        <v>92</v>
      </c>
      <c r="O68" s="94">
        <v>9163</v>
      </c>
      <c r="P68" s="93">
        <f t="shared" si="14"/>
        <v>6414.0999999999995</v>
      </c>
      <c r="Q68" s="97">
        <f t="shared" si="15"/>
        <v>5955.95</v>
      </c>
    </row>
    <row r="69" spans="1:17" ht="15.75" thickBot="1" x14ac:dyDescent="0.3">
      <c r="A69" s="187" t="s">
        <v>37</v>
      </c>
      <c r="B69" s="149">
        <v>128</v>
      </c>
      <c r="C69" s="160">
        <v>14226</v>
      </c>
      <c r="D69" s="161">
        <f t="shared" si="16"/>
        <v>10669.5</v>
      </c>
      <c r="E69" s="238">
        <f t="shared" si="9"/>
        <v>9958.1999999999989</v>
      </c>
      <c r="F69" s="55">
        <v>221</v>
      </c>
      <c r="G69" s="100">
        <v>24536</v>
      </c>
      <c r="H69" s="93">
        <f t="shared" si="10"/>
        <v>18402</v>
      </c>
      <c r="I69" s="234">
        <f t="shared" si="11"/>
        <v>17175.2</v>
      </c>
      <c r="J69" s="55">
        <v>148</v>
      </c>
      <c r="K69" s="100">
        <v>15446</v>
      </c>
      <c r="L69" s="93">
        <f t="shared" si="12"/>
        <v>10812.199999999999</v>
      </c>
      <c r="M69" s="234">
        <f t="shared" si="13"/>
        <v>10039.9</v>
      </c>
      <c r="N69" s="55">
        <v>70</v>
      </c>
      <c r="O69" s="100">
        <v>8192</v>
      </c>
      <c r="P69" s="93">
        <f t="shared" si="14"/>
        <v>5734.4</v>
      </c>
      <c r="Q69" s="279">
        <f t="shared" si="15"/>
        <v>5324.8</v>
      </c>
    </row>
    <row r="70" spans="1:17" ht="16.5" thickTop="1" thickBot="1" x14ac:dyDescent="0.3">
      <c r="A70" s="112" t="s">
        <v>11</v>
      </c>
      <c r="B70" s="163">
        <f t="shared" ref="B70:D70" si="17">SUM(B39:B69)</f>
        <v>2558</v>
      </c>
      <c r="C70" s="214">
        <f t="shared" si="17"/>
        <v>291254</v>
      </c>
      <c r="D70" s="215">
        <f t="shared" si="17"/>
        <v>218440.5</v>
      </c>
      <c r="E70" s="270">
        <f>SUM(E39:E69)</f>
        <v>203877.8</v>
      </c>
      <c r="F70" s="162">
        <f>SUM(F39:F69)</f>
        <v>3359</v>
      </c>
      <c r="G70" s="203">
        <f t="shared" ref="G70:P70" si="18">SUM(G39:G69)</f>
        <v>338329</v>
      </c>
      <c r="H70" s="204">
        <f t="shared" si="18"/>
        <v>253746.75</v>
      </c>
      <c r="I70" s="244">
        <f>SUM(I39:I69)</f>
        <v>236830.3</v>
      </c>
      <c r="J70" s="107">
        <f t="shared" si="18"/>
        <v>2415</v>
      </c>
      <c r="K70" s="205">
        <f t="shared" si="18"/>
        <v>252237</v>
      </c>
      <c r="L70" s="206">
        <f t="shared" si="18"/>
        <v>176565.90000000002</v>
      </c>
      <c r="M70" s="247">
        <f>SUM(M39:M69)</f>
        <v>163954.04999999999</v>
      </c>
      <c r="N70" s="180">
        <f t="shared" si="18"/>
        <v>2418</v>
      </c>
      <c r="O70" s="207">
        <f t="shared" si="18"/>
        <v>257029</v>
      </c>
      <c r="P70" s="256">
        <f t="shared" si="18"/>
        <v>179920.29999999996</v>
      </c>
      <c r="Q70" s="280">
        <f>SUM(Q39:Q69)</f>
        <v>167068.85</v>
      </c>
    </row>
    <row r="71" spans="1:17" ht="15.75" customHeight="1" thickBot="1" x14ac:dyDescent="0.3">
      <c r="B71" s="116"/>
      <c r="C71" s="352" t="s">
        <v>156</v>
      </c>
      <c r="D71" s="353"/>
      <c r="E71" s="354"/>
      <c r="F71" s="116"/>
      <c r="G71" s="346" t="s">
        <v>150</v>
      </c>
      <c r="H71" s="347"/>
      <c r="I71" s="348"/>
      <c r="K71" s="355" t="s">
        <v>148</v>
      </c>
      <c r="L71" s="356"/>
      <c r="M71" s="357"/>
      <c r="O71" s="325" t="s">
        <v>147</v>
      </c>
      <c r="P71" s="326"/>
      <c r="Q71" s="327"/>
    </row>
    <row r="73" spans="1:17" ht="15.75" thickBot="1" x14ac:dyDescent="0.3"/>
    <row r="74" spans="1:17" ht="21.75" thickBot="1" x14ac:dyDescent="0.4">
      <c r="A74" s="58"/>
      <c r="B74" s="322" t="s">
        <v>72</v>
      </c>
      <c r="C74" s="323"/>
      <c r="D74" s="323"/>
      <c r="E74" s="323"/>
      <c r="F74" s="324"/>
      <c r="G74" s="185"/>
    </row>
    <row r="75" spans="1:17" ht="39" customHeight="1" thickBot="1" x14ac:dyDescent="0.35">
      <c r="B75" s="111"/>
      <c r="C75" s="111"/>
      <c r="D75" s="199" t="s">
        <v>89</v>
      </c>
      <c r="E75" s="219" t="s">
        <v>138</v>
      </c>
      <c r="F75" s="282" t="s">
        <v>162</v>
      </c>
    </row>
    <row r="76" spans="1:17" ht="19.5" thickBot="1" x14ac:dyDescent="0.35">
      <c r="B76" s="109" t="s">
        <v>158</v>
      </c>
      <c r="C76" s="108"/>
      <c r="D76" s="200">
        <f>C31</f>
        <v>291254</v>
      </c>
      <c r="E76" s="123">
        <f>D76*0.7</f>
        <v>203877.8</v>
      </c>
      <c r="F76" s="123">
        <f>D76*0.65</f>
        <v>189315.1</v>
      </c>
    </row>
    <row r="77" spans="1:17" ht="19.5" customHeight="1" thickBot="1" x14ac:dyDescent="0.35">
      <c r="B77" s="109" t="s">
        <v>128</v>
      </c>
      <c r="C77" s="108"/>
      <c r="D77" s="124">
        <f>G31</f>
        <v>338329</v>
      </c>
      <c r="E77" s="122">
        <f>D77*0.7</f>
        <v>236830.3</v>
      </c>
      <c r="F77" s="122">
        <f>D77*0.65</f>
        <v>219913.85</v>
      </c>
    </row>
    <row r="78" spans="1:17" ht="19.5" customHeight="1" x14ac:dyDescent="0.25">
      <c r="D78" s="117"/>
      <c r="E78" s="117"/>
      <c r="F78" s="110"/>
    </row>
    <row r="79" spans="1:17" ht="19.5" customHeight="1" thickBot="1" x14ac:dyDescent="0.3">
      <c r="D79" s="117"/>
      <c r="E79" s="117"/>
      <c r="F79" s="110"/>
    </row>
    <row r="80" spans="1:17" ht="39" customHeight="1" thickBot="1" x14ac:dyDescent="0.3">
      <c r="D80" s="199" t="s">
        <v>89</v>
      </c>
      <c r="E80" s="222" t="s">
        <v>140</v>
      </c>
      <c r="F80" s="268" t="s">
        <v>163</v>
      </c>
    </row>
    <row r="81" spans="2:6" ht="19.5" customHeight="1" thickBot="1" x14ac:dyDescent="0.35">
      <c r="B81" s="109" t="s">
        <v>118</v>
      </c>
      <c r="C81" s="108"/>
      <c r="D81" s="220">
        <f>K31</f>
        <v>252237</v>
      </c>
      <c r="E81" s="221">
        <f>D81*0.65</f>
        <v>163954.05000000002</v>
      </c>
      <c r="F81" s="221">
        <f>D81*0.6</f>
        <v>151342.19999999998</v>
      </c>
    </row>
    <row r="82" spans="2:6" ht="19.5" customHeight="1" thickBot="1" x14ac:dyDescent="0.35">
      <c r="B82" s="109" t="s">
        <v>111</v>
      </c>
      <c r="C82" s="108"/>
      <c r="D82" s="184">
        <f>O31</f>
        <v>257029</v>
      </c>
      <c r="E82" s="212">
        <f>D82*0.65</f>
        <v>167068.85</v>
      </c>
      <c r="F82" s="212">
        <f>D82*0.6</f>
        <v>154217.4</v>
      </c>
    </row>
    <row r="83" spans="2:6" ht="19.5" customHeight="1" x14ac:dyDescent="0.25">
      <c r="F83" s="59"/>
    </row>
  </sheetData>
  <mergeCells count="20">
    <mergeCell ref="F6:I6"/>
    <mergeCell ref="G32:I32"/>
    <mergeCell ref="F37:I37"/>
    <mergeCell ref="G71:I71"/>
    <mergeCell ref="B1:K1"/>
    <mergeCell ref="B6:E6"/>
    <mergeCell ref="J6:M6"/>
    <mergeCell ref="B4:Q4"/>
    <mergeCell ref="N6:Q6"/>
    <mergeCell ref="O32:Q32"/>
    <mergeCell ref="N37:Q37"/>
    <mergeCell ref="O71:Q71"/>
    <mergeCell ref="B74:F74"/>
    <mergeCell ref="B37:E37"/>
    <mergeCell ref="C32:E32"/>
    <mergeCell ref="K32:M32"/>
    <mergeCell ref="J37:M37"/>
    <mergeCell ref="K71:M71"/>
    <mergeCell ref="B35:Q35"/>
    <mergeCell ref="C71:E7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83"/>
  <sheetViews>
    <sheetView workbookViewId="0">
      <pane xSplit="1" ySplit="3" topLeftCell="B70" activePane="bottomRight" state="frozen"/>
      <selection pane="topRight" activeCell="B1" sqref="B1"/>
      <selection pane="bottomLeft" activeCell="A4" sqref="A4"/>
      <selection pane="bottomRight" activeCell="E81" sqref="E81"/>
    </sheetView>
  </sheetViews>
  <sheetFormatPr defaultRowHeight="15" x14ac:dyDescent="0.25"/>
  <cols>
    <col min="1" max="1" width="40.85546875" style="51" customWidth="1"/>
    <col min="2" max="13" width="22.7109375" style="51" customWidth="1"/>
    <col min="14" max="17" width="25.7109375" style="51" customWidth="1"/>
    <col min="18" max="16384" width="9.140625" style="51"/>
  </cols>
  <sheetData>
    <row r="1" spans="1:18" ht="21.75" thickBot="1" x14ac:dyDescent="0.4">
      <c r="A1" s="166"/>
      <c r="B1" s="361" t="s">
        <v>90</v>
      </c>
      <c r="C1" s="362"/>
      <c r="D1" s="362"/>
      <c r="E1" s="362"/>
      <c r="F1" s="362"/>
      <c r="G1" s="362"/>
      <c r="H1" s="362"/>
      <c r="I1" s="362"/>
      <c r="J1" s="362"/>
      <c r="K1" s="363"/>
    </row>
    <row r="2" spans="1:18" s="80" customFormat="1" ht="14.25" customHeight="1" x14ac:dyDescent="0.35">
      <c r="A2" s="167"/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8" ht="12.75" customHeight="1" thickBot="1" x14ac:dyDescent="0.3">
      <c r="A3" s="168"/>
    </row>
    <row r="4" spans="1:18" ht="21.75" thickBot="1" x14ac:dyDescent="0.4">
      <c r="A4" s="58"/>
      <c r="B4" s="322" t="s">
        <v>71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4"/>
      <c r="R4" s="154"/>
    </row>
    <row r="6" spans="1:18" ht="15.75" x14ac:dyDescent="0.25">
      <c r="A6" s="218"/>
      <c r="B6" s="337" t="s">
        <v>154</v>
      </c>
      <c r="C6" s="338"/>
      <c r="D6" s="338"/>
      <c r="E6" s="339"/>
      <c r="F6" s="343" t="s">
        <v>141</v>
      </c>
      <c r="G6" s="344"/>
      <c r="H6" s="344"/>
      <c r="I6" s="345"/>
      <c r="J6" s="340" t="s">
        <v>149</v>
      </c>
      <c r="K6" s="341"/>
      <c r="L6" s="341"/>
      <c r="M6" s="342"/>
      <c r="N6" s="364" t="s">
        <v>133</v>
      </c>
      <c r="O6" s="365"/>
      <c r="P6" s="365"/>
      <c r="Q6" s="366"/>
    </row>
    <row r="7" spans="1:18" ht="30.75" thickBot="1" x14ac:dyDescent="0.3">
      <c r="A7" s="87" t="s">
        <v>0</v>
      </c>
      <c r="B7" s="127" t="s">
        <v>155</v>
      </c>
      <c r="C7" s="91" t="s">
        <v>91</v>
      </c>
      <c r="D7" s="128" t="s">
        <v>139</v>
      </c>
      <c r="E7" s="242" t="s">
        <v>161</v>
      </c>
      <c r="F7" s="118" t="s">
        <v>131</v>
      </c>
      <c r="G7" s="89" t="s">
        <v>91</v>
      </c>
      <c r="H7" s="119" t="s">
        <v>139</v>
      </c>
      <c r="I7" s="245" t="s">
        <v>161</v>
      </c>
      <c r="J7" s="120" t="s">
        <v>113</v>
      </c>
      <c r="K7" s="90" t="s">
        <v>91</v>
      </c>
      <c r="L7" s="121" t="s">
        <v>138</v>
      </c>
      <c r="M7" s="246" t="s">
        <v>162</v>
      </c>
      <c r="N7" s="178" t="s">
        <v>105</v>
      </c>
      <c r="O7" s="179" t="s">
        <v>91</v>
      </c>
      <c r="P7" s="251" t="s">
        <v>138</v>
      </c>
      <c r="Q7" s="275" t="s">
        <v>162</v>
      </c>
    </row>
    <row r="8" spans="1:18" ht="15.75" thickTop="1" x14ac:dyDescent="0.25">
      <c r="A8" s="4" t="s">
        <v>51</v>
      </c>
      <c r="B8" s="140">
        <v>1488</v>
      </c>
      <c r="C8" s="137">
        <v>168289</v>
      </c>
      <c r="D8" s="172">
        <f>C8*0.75</f>
        <v>126216.75</v>
      </c>
      <c r="E8" s="283">
        <f>C8*0.7</f>
        <v>117802.29999999999</v>
      </c>
      <c r="F8" s="48">
        <v>1134</v>
      </c>
      <c r="G8" s="92">
        <v>128837</v>
      </c>
      <c r="H8" s="93">
        <f>G8*0.75</f>
        <v>96627.75</v>
      </c>
      <c r="I8" s="234">
        <f>G8*0.7</f>
        <v>90185.9</v>
      </c>
      <c r="J8" s="48">
        <v>996</v>
      </c>
      <c r="K8" s="92">
        <v>116628</v>
      </c>
      <c r="L8" s="93">
        <f>K8*0.7</f>
        <v>81639.599999999991</v>
      </c>
      <c r="M8" s="234">
        <f>K8*0.65</f>
        <v>75808.2</v>
      </c>
      <c r="N8" s="48">
        <v>1044</v>
      </c>
      <c r="O8" s="92">
        <v>121459</v>
      </c>
      <c r="P8" s="93">
        <f>O8*0.7</f>
        <v>85021.299999999988</v>
      </c>
      <c r="Q8" s="261">
        <f>O8*0.65</f>
        <v>78948.350000000006</v>
      </c>
    </row>
    <row r="9" spans="1:18" x14ac:dyDescent="0.25">
      <c r="A9" s="4" t="s">
        <v>116</v>
      </c>
      <c r="B9" s="169">
        <v>2</v>
      </c>
      <c r="C9" s="170">
        <v>273</v>
      </c>
      <c r="D9" s="158">
        <f>C9*0.75</f>
        <v>204.75</v>
      </c>
      <c r="E9" s="234">
        <f t="shared" ref="E9:E30" si="0">C9*0.7</f>
        <v>191.1</v>
      </c>
      <c r="F9" s="171">
        <v>5</v>
      </c>
      <c r="G9" s="114">
        <v>504</v>
      </c>
      <c r="H9" s="93">
        <f>G9*0.75</f>
        <v>378</v>
      </c>
      <c r="I9" s="234">
        <f t="shared" ref="I9:I30" si="1">G9*0.7</f>
        <v>352.79999999999995</v>
      </c>
      <c r="J9" s="171">
        <v>17</v>
      </c>
      <c r="K9" s="114">
        <v>2354</v>
      </c>
      <c r="L9" s="93">
        <f t="shared" ref="L9:L16" si="2">K9*0.7</f>
        <v>1647.8</v>
      </c>
      <c r="M9" s="234">
        <f t="shared" ref="M9:M30" si="3">K9*0.65</f>
        <v>1530.1000000000001</v>
      </c>
      <c r="N9" s="171">
        <v>17</v>
      </c>
      <c r="O9" s="114">
        <v>2449</v>
      </c>
      <c r="P9" s="93">
        <f>O9*0.7</f>
        <v>1714.3</v>
      </c>
      <c r="Q9" s="95">
        <f t="shared" ref="Q9:Q30" si="4">O9*0.65</f>
        <v>1591.8500000000001</v>
      </c>
    </row>
    <row r="10" spans="1:18" x14ac:dyDescent="0.25">
      <c r="A10" s="4" t="s">
        <v>52</v>
      </c>
      <c r="B10" s="141">
        <v>15</v>
      </c>
      <c r="C10" s="138">
        <v>1045</v>
      </c>
      <c r="D10" s="158">
        <f>C10*0.75</f>
        <v>783.75</v>
      </c>
      <c r="E10" s="265">
        <f t="shared" si="0"/>
        <v>731.5</v>
      </c>
      <c r="F10" s="49">
        <v>3</v>
      </c>
      <c r="G10" s="94">
        <v>252</v>
      </c>
      <c r="H10" s="93">
        <f t="shared" ref="H10:H30" si="5">G10*0.75</f>
        <v>189</v>
      </c>
      <c r="I10" s="234">
        <f t="shared" si="1"/>
        <v>176.39999999999998</v>
      </c>
      <c r="J10" s="49">
        <v>9</v>
      </c>
      <c r="K10" s="94">
        <v>559</v>
      </c>
      <c r="L10" s="93">
        <f t="shared" si="2"/>
        <v>391.29999999999995</v>
      </c>
      <c r="M10" s="234">
        <f t="shared" si="3"/>
        <v>363.35</v>
      </c>
      <c r="N10" s="49">
        <v>7</v>
      </c>
      <c r="O10" s="94">
        <v>515</v>
      </c>
      <c r="P10" s="93">
        <f t="shared" ref="P10:P26" si="6">O10*0.7</f>
        <v>360.5</v>
      </c>
      <c r="Q10" s="97">
        <f t="shared" si="4"/>
        <v>334.75</v>
      </c>
    </row>
    <row r="11" spans="1:18" x14ac:dyDescent="0.25">
      <c r="A11" s="4" t="s">
        <v>53</v>
      </c>
      <c r="B11" s="141">
        <v>101</v>
      </c>
      <c r="C11" s="138">
        <v>9572</v>
      </c>
      <c r="D11" s="158">
        <f t="shared" ref="D11:D30" si="7">C11*0.75</f>
        <v>7179</v>
      </c>
      <c r="E11" s="265">
        <f t="shared" si="0"/>
        <v>6700.4</v>
      </c>
      <c r="F11" s="49">
        <v>103</v>
      </c>
      <c r="G11" s="94">
        <v>9982</v>
      </c>
      <c r="H11" s="93">
        <f t="shared" si="5"/>
        <v>7486.5</v>
      </c>
      <c r="I11" s="234">
        <f t="shared" si="1"/>
        <v>6987.4</v>
      </c>
      <c r="J11" s="49">
        <v>29</v>
      </c>
      <c r="K11" s="94">
        <v>2660</v>
      </c>
      <c r="L11" s="93">
        <f t="shared" si="2"/>
        <v>1861.9999999999998</v>
      </c>
      <c r="M11" s="234">
        <f t="shared" si="3"/>
        <v>1729</v>
      </c>
      <c r="N11" s="49">
        <v>45</v>
      </c>
      <c r="O11" s="94">
        <v>3316</v>
      </c>
      <c r="P11" s="93">
        <f t="shared" si="6"/>
        <v>2321.1999999999998</v>
      </c>
      <c r="Q11" s="258">
        <f t="shared" si="4"/>
        <v>2155.4</v>
      </c>
    </row>
    <row r="12" spans="1:18" x14ac:dyDescent="0.25">
      <c r="A12" s="4" t="s">
        <v>60</v>
      </c>
      <c r="B12" s="141">
        <v>60</v>
      </c>
      <c r="C12" s="138">
        <v>8447</v>
      </c>
      <c r="D12" s="158">
        <f t="shared" si="7"/>
        <v>6335.25</v>
      </c>
      <c r="E12" s="265">
        <f t="shared" si="0"/>
        <v>5912.9</v>
      </c>
      <c r="F12" s="49">
        <v>143</v>
      </c>
      <c r="G12" s="94">
        <v>18989</v>
      </c>
      <c r="H12" s="93">
        <f t="shared" si="5"/>
        <v>14241.75</v>
      </c>
      <c r="I12" s="234">
        <f t="shared" si="1"/>
        <v>13292.3</v>
      </c>
      <c r="J12" s="49">
        <v>90</v>
      </c>
      <c r="K12" s="94">
        <v>13103</v>
      </c>
      <c r="L12" s="93">
        <f t="shared" si="2"/>
        <v>9172.0999999999985</v>
      </c>
      <c r="M12" s="234">
        <f t="shared" si="3"/>
        <v>8516.9500000000007</v>
      </c>
      <c r="N12" s="49">
        <v>119</v>
      </c>
      <c r="O12" s="94">
        <v>16884</v>
      </c>
      <c r="P12" s="93">
        <f t="shared" si="6"/>
        <v>11818.8</v>
      </c>
      <c r="Q12" s="95">
        <f t="shared" si="4"/>
        <v>10974.6</v>
      </c>
    </row>
    <row r="13" spans="1:18" x14ac:dyDescent="0.25">
      <c r="A13" s="4" t="s">
        <v>129</v>
      </c>
      <c r="B13" s="141">
        <v>76</v>
      </c>
      <c r="C13" s="138">
        <v>4837</v>
      </c>
      <c r="D13" s="158">
        <f t="shared" si="7"/>
        <v>3627.75</v>
      </c>
      <c r="E13" s="265">
        <f t="shared" si="0"/>
        <v>3385.8999999999996</v>
      </c>
      <c r="F13" s="49">
        <v>70</v>
      </c>
      <c r="G13" s="94">
        <v>4563</v>
      </c>
      <c r="H13" s="93">
        <f t="shared" si="5"/>
        <v>3422.25</v>
      </c>
      <c r="I13" s="234">
        <f t="shared" si="1"/>
        <v>3194.1</v>
      </c>
      <c r="J13" s="49">
        <v>389</v>
      </c>
      <c r="K13" s="94">
        <v>28879</v>
      </c>
      <c r="L13" s="93">
        <f t="shared" si="2"/>
        <v>20215.3</v>
      </c>
      <c r="M13" s="234">
        <f t="shared" si="3"/>
        <v>18771.350000000002</v>
      </c>
      <c r="N13" s="49"/>
      <c r="O13" s="95"/>
      <c r="P13" s="93"/>
      <c r="Q13" s="95"/>
    </row>
    <row r="14" spans="1:18" x14ac:dyDescent="0.25">
      <c r="A14" s="4" t="s">
        <v>152</v>
      </c>
      <c r="B14" s="141">
        <v>22</v>
      </c>
      <c r="C14" s="138">
        <v>2964</v>
      </c>
      <c r="D14" s="158">
        <f t="shared" si="7"/>
        <v>2223</v>
      </c>
      <c r="E14" s="265">
        <f t="shared" si="0"/>
        <v>2074.7999999999997</v>
      </c>
      <c r="F14" s="49">
        <v>348</v>
      </c>
      <c r="G14" s="94">
        <v>24982</v>
      </c>
      <c r="H14" s="93">
        <f t="shared" si="5"/>
        <v>18736.5</v>
      </c>
      <c r="I14" s="234">
        <f t="shared" si="1"/>
        <v>17487.399999999998</v>
      </c>
      <c r="J14" s="49"/>
      <c r="K14" s="94"/>
      <c r="L14" s="93"/>
      <c r="M14" s="234"/>
      <c r="N14" s="49"/>
      <c r="O14" s="95"/>
      <c r="P14" s="93"/>
      <c r="Q14" s="97"/>
    </row>
    <row r="15" spans="1:18" x14ac:dyDescent="0.25">
      <c r="A15" s="4" t="s">
        <v>54</v>
      </c>
      <c r="B15" s="141">
        <v>226</v>
      </c>
      <c r="C15" s="138">
        <v>36969</v>
      </c>
      <c r="D15" s="158">
        <f t="shared" si="7"/>
        <v>27726.75</v>
      </c>
      <c r="E15" s="265">
        <f t="shared" si="0"/>
        <v>25878.3</v>
      </c>
      <c r="F15" s="49">
        <v>33</v>
      </c>
      <c r="G15" s="94">
        <v>5586</v>
      </c>
      <c r="H15" s="93">
        <f t="shared" si="5"/>
        <v>4189.5</v>
      </c>
      <c r="I15" s="234">
        <f t="shared" si="1"/>
        <v>3910.2</v>
      </c>
      <c r="J15" s="49">
        <v>66</v>
      </c>
      <c r="K15" s="94">
        <v>9917</v>
      </c>
      <c r="L15" s="93">
        <f t="shared" si="2"/>
        <v>6941.9</v>
      </c>
      <c r="M15" s="234">
        <f t="shared" si="3"/>
        <v>6446.05</v>
      </c>
      <c r="N15" s="49">
        <v>60</v>
      </c>
      <c r="O15" s="95">
        <v>10065</v>
      </c>
      <c r="P15" s="93">
        <f t="shared" si="6"/>
        <v>7045.5</v>
      </c>
      <c r="Q15" s="258">
        <f t="shared" si="4"/>
        <v>6542.25</v>
      </c>
    </row>
    <row r="16" spans="1:18" x14ac:dyDescent="0.25">
      <c r="A16" s="4" t="s">
        <v>55</v>
      </c>
      <c r="B16" s="141">
        <v>31</v>
      </c>
      <c r="C16" s="138">
        <v>3239</v>
      </c>
      <c r="D16" s="158">
        <f t="shared" si="7"/>
        <v>2429.25</v>
      </c>
      <c r="E16" s="265">
        <f t="shared" si="0"/>
        <v>2267.2999999999997</v>
      </c>
      <c r="F16" s="49">
        <v>43</v>
      </c>
      <c r="G16" s="94">
        <v>4508</v>
      </c>
      <c r="H16" s="93">
        <f t="shared" si="5"/>
        <v>3381</v>
      </c>
      <c r="I16" s="234">
        <f t="shared" si="1"/>
        <v>3155.6</v>
      </c>
      <c r="J16" s="49">
        <v>32</v>
      </c>
      <c r="K16" s="94">
        <v>3158</v>
      </c>
      <c r="L16" s="93">
        <f t="shared" si="2"/>
        <v>2210.6</v>
      </c>
      <c r="M16" s="234">
        <f t="shared" si="3"/>
        <v>2052.7000000000003</v>
      </c>
      <c r="N16" s="96">
        <v>48</v>
      </c>
      <c r="O16" s="95">
        <v>4330</v>
      </c>
      <c r="P16" s="93">
        <f t="shared" si="6"/>
        <v>3031</v>
      </c>
      <c r="Q16" s="95">
        <f t="shared" si="4"/>
        <v>2814.5</v>
      </c>
    </row>
    <row r="17" spans="1:17" x14ac:dyDescent="0.25">
      <c r="A17" s="4" t="s">
        <v>56</v>
      </c>
      <c r="B17" s="141">
        <v>42</v>
      </c>
      <c r="C17" s="138">
        <v>5768</v>
      </c>
      <c r="D17" s="158">
        <f t="shared" si="7"/>
        <v>4326</v>
      </c>
      <c r="E17" s="265">
        <f t="shared" si="0"/>
        <v>4037.6</v>
      </c>
      <c r="F17" s="49">
        <v>64</v>
      </c>
      <c r="G17" s="94">
        <v>7896</v>
      </c>
      <c r="H17" s="93">
        <f t="shared" si="5"/>
        <v>5922</v>
      </c>
      <c r="I17" s="234">
        <f t="shared" si="1"/>
        <v>5527.2</v>
      </c>
      <c r="J17" s="49">
        <v>72</v>
      </c>
      <c r="K17" s="94">
        <v>7965</v>
      </c>
      <c r="L17" s="93">
        <f t="shared" ref="L17:L30" si="8">K17*0.7</f>
        <v>5575.5</v>
      </c>
      <c r="M17" s="234">
        <f t="shared" si="3"/>
        <v>5177.25</v>
      </c>
      <c r="N17" s="49">
        <v>81</v>
      </c>
      <c r="O17" s="97">
        <v>9009</v>
      </c>
      <c r="P17" s="93">
        <f t="shared" si="6"/>
        <v>6306.2999999999993</v>
      </c>
      <c r="Q17" s="97">
        <f t="shared" si="4"/>
        <v>5855.85</v>
      </c>
    </row>
    <row r="18" spans="1:17" x14ac:dyDescent="0.25">
      <c r="A18" s="4" t="s">
        <v>151</v>
      </c>
      <c r="B18" s="141">
        <v>11</v>
      </c>
      <c r="C18" s="138">
        <v>1018</v>
      </c>
      <c r="D18" s="158">
        <f t="shared" si="7"/>
        <v>763.5</v>
      </c>
      <c r="E18" s="265">
        <f t="shared" si="0"/>
        <v>712.59999999999991</v>
      </c>
      <c r="F18" s="49">
        <v>361</v>
      </c>
      <c r="G18" s="94">
        <v>25999</v>
      </c>
      <c r="H18" s="93">
        <f t="shared" si="5"/>
        <v>19499.25</v>
      </c>
      <c r="I18" s="234">
        <f t="shared" si="1"/>
        <v>18199.3</v>
      </c>
      <c r="J18" s="49"/>
      <c r="K18" s="94"/>
      <c r="L18" s="93"/>
      <c r="M18" s="234"/>
      <c r="N18" s="49"/>
      <c r="O18" s="98"/>
      <c r="P18" s="93"/>
      <c r="Q18" s="97"/>
    </row>
    <row r="19" spans="1:17" x14ac:dyDescent="0.25">
      <c r="A19" s="4" t="s">
        <v>57</v>
      </c>
      <c r="B19" s="141">
        <v>5</v>
      </c>
      <c r="C19" s="138">
        <v>386</v>
      </c>
      <c r="D19" s="158">
        <f t="shared" si="7"/>
        <v>289.5</v>
      </c>
      <c r="E19" s="265">
        <f t="shared" si="0"/>
        <v>270.2</v>
      </c>
      <c r="F19" s="49">
        <v>8</v>
      </c>
      <c r="G19" s="94">
        <v>632</v>
      </c>
      <c r="H19" s="93">
        <f t="shared" si="5"/>
        <v>474</v>
      </c>
      <c r="I19" s="234">
        <f t="shared" si="1"/>
        <v>442.4</v>
      </c>
      <c r="J19" s="49">
        <v>13</v>
      </c>
      <c r="K19" s="94">
        <v>1113</v>
      </c>
      <c r="L19" s="93">
        <f t="shared" si="8"/>
        <v>779.09999999999991</v>
      </c>
      <c r="M19" s="234">
        <f t="shared" si="3"/>
        <v>723.45</v>
      </c>
      <c r="N19" s="49">
        <v>21</v>
      </c>
      <c r="O19" s="98">
        <v>1317</v>
      </c>
      <c r="P19" s="93">
        <f t="shared" si="6"/>
        <v>921.9</v>
      </c>
      <c r="Q19" s="98">
        <f t="shared" si="4"/>
        <v>856.05000000000007</v>
      </c>
    </row>
    <row r="20" spans="1:17" x14ac:dyDescent="0.25">
      <c r="A20" s="4" t="s">
        <v>58</v>
      </c>
      <c r="B20" s="141">
        <v>19</v>
      </c>
      <c r="C20" s="138">
        <v>1200</v>
      </c>
      <c r="D20" s="158">
        <f t="shared" si="7"/>
        <v>900</v>
      </c>
      <c r="E20" s="265">
        <f t="shared" si="0"/>
        <v>840</v>
      </c>
      <c r="F20" s="49">
        <v>32</v>
      </c>
      <c r="G20" s="94">
        <v>2075</v>
      </c>
      <c r="H20" s="93">
        <f t="shared" si="5"/>
        <v>1556.25</v>
      </c>
      <c r="I20" s="234">
        <f t="shared" si="1"/>
        <v>1452.5</v>
      </c>
      <c r="J20" s="49">
        <v>19</v>
      </c>
      <c r="K20" s="94">
        <v>1082</v>
      </c>
      <c r="L20" s="93">
        <f t="shared" si="8"/>
        <v>757.4</v>
      </c>
      <c r="M20" s="234">
        <f t="shared" si="3"/>
        <v>703.30000000000007</v>
      </c>
      <c r="N20" s="49">
        <v>25</v>
      </c>
      <c r="O20" s="94">
        <v>1456</v>
      </c>
      <c r="P20" s="93">
        <f t="shared" si="6"/>
        <v>1019.1999999999999</v>
      </c>
      <c r="Q20" s="258">
        <f t="shared" si="4"/>
        <v>946.4</v>
      </c>
    </row>
    <row r="21" spans="1:17" x14ac:dyDescent="0.25">
      <c r="A21" s="4" t="s">
        <v>106</v>
      </c>
      <c r="B21" s="141">
        <v>16</v>
      </c>
      <c r="C21" s="138">
        <v>2604</v>
      </c>
      <c r="D21" s="158">
        <f t="shared" si="7"/>
        <v>1953</v>
      </c>
      <c r="E21" s="265">
        <f t="shared" si="0"/>
        <v>1822.8</v>
      </c>
      <c r="F21" s="49">
        <v>30</v>
      </c>
      <c r="G21" s="94">
        <v>4263</v>
      </c>
      <c r="H21" s="93">
        <f t="shared" si="5"/>
        <v>3197.25</v>
      </c>
      <c r="I21" s="234">
        <f t="shared" si="1"/>
        <v>2984.1</v>
      </c>
      <c r="J21" s="49">
        <v>23</v>
      </c>
      <c r="K21" s="94">
        <v>3373</v>
      </c>
      <c r="L21" s="93">
        <f t="shared" si="8"/>
        <v>2361.1</v>
      </c>
      <c r="M21" s="234">
        <f t="shared" si="3"/>
        <v>2192.4500000000003</v>
      </c>
      <c r="N21" s="49">
        <v>112</v>
      </c>
      <c r="O21" s="94">
        <v>14598</v>
      </c>
      <c r="P21" s="93">
        <f t="shared" si="6"/>
        <v>10218.599999999999</v>
      </c>
      <c r="Q21" s="95">
        <f t="shared" si="4"/>
        <v>9488.7000000000007</v>
      </c>
    </row>
    <row r="22" spans="1:17" x14ac:dyDescent="0.25">
      <c r="A22" s="99" t="s">
        <v>59</v>
      </c>
      <c r="B22" s="141">
        <v>94</v>
      </c>
      <c r="C22" s="138">
        <v>16299</v>
      </c>
      <c r="D22" s="158">
        <f t="shared" si="7"/>
        <v>12224.25</v>
      </c>
      <c r="E22" s="266">
        <f t="shared" si="0"/>
        <v>11409.3</v>
      </c>
      <c r="F22" s="50">
        <v>134</v>
      </c>
      <c r="G22" s="94">
        <v>23450</v>
      </c>
      <c r="H22" s="93">
        <f t="shared" si="5"/>
        <v>17587.5</v>
      </c>
      <c r="I22" s="234">
        <f t="shared" si="1"/>
        <v>16415</v>
      </c>
      <c r="J22" s="50">
        <v>69</v>
      </c>
      <c r="K22" s="94">
        <v>9923</v>
      </c>
      <c r="L22" s="93">
        <f t="shared" si="8"/>
        <v>6946.0999999999995</v>
      </c>
      <c r="M22" s="234">
        <f t="shared" si="3"/>
        <v>6449.95</v>
      </c>
      <c r="N22" s="50">
        <v>52</v>
      </c>
      <c r="O22" s="94">
        <v>7063</v>
      </c>
      <c r="P22" s="93">
        <f t="shared" si="6"/>
        <v>4944.0999999999995</v>
      </c>
      <c r="Q22" s="95">
        <f t="shared" si="4"/>
        <v>4590.95</v>
      </c>
    </row>
    <row r="23" spans="1:17" x14ac:dyDescent="0.25">
      <c r="A23" s="99" t="s">
        <v>130</v>
      </c>
      <c r="B23" s="142">
        <v>39</v>
      </c>
      <c r="C23" s="139">
        <v>5186</v>
      </c>
      <c r="D23" s="158">
        <f t="shared" si="7"/>
        <v>3889.5</v>
      </c>
      <c r="E23" s="266">
        <f t="shared" si="0"/>
        <v>3630.2</v>
      </c>
      <c r="F23" s="50">
        <v>72</v>
      </c>
      <c r="G23" s="100">
        <v>8920</v>
      </c>
      <c r="H23" s="93">
        <f t="shared" si="5"/>
        <v>6690</v>
      </c>
      <c r="I23" s="234">
        <f t="shared" si="1"/>
        <v>6244</v>
      </c>
      <c r="J23" s="50">
        <v>331</v>
      </c>
      <c r="K23" s="100">
        <v>33309</v>
      </c>
      <c r="L23" s="93">
        <f t="shared" si="8"/>
        <v>23316.3</v>
      </c>
      <c r="M23" s="234">
        <f t="shared" si="3"/>
        <v>21650.850000000002</v>
      </c>
      <c r="N23" s="50"/>
      <c r="O23" s="100"/>
      <c r="P23" s="93"/>
      <c r="Q23" s="97"/>
    </row>
    <row r="24" spans="1:17" x14ac:dyDescent="0.25">
      <c r="A24" s="99" t="s">
        <v>107</v>
      </c>
      <c r="B24" s="142">
        <v>22</v>
      </c>
      <c r="C24" s="139">
        <v>4617</v>
      </c>
      <c r="D24" s="158">
        <f t="shared" si="7"/>
        <v>3462.75</v>
      </c>
      <c r="E24" s="266">
        <f t="shared" si="0"/>
        <v>3231.8999999999996</v>
      </c>
      <c r="F24" s="50">
        <v>23</v>
      </c>
      <c r="G24" s="100">
        <v>5058</v>
      </c>
      <c r="H24" s="93">
        <f t="shared" si="5"/>
        <v>3793.5</v>
      </c>
      <c r="I24" s="234">
        <f t="shared" si="1"/>
        <v>3540.6</v>
      </c>
      <c r="J24" s="50">
        <v>13</v>
      </c>
      <c r="K24" s="100">
        <v>2940</v>
      </c>
      <c r="L24" s="93">
        <f t="shared" si="8"/>
        <v>2058</v>
      </c>
      <c r="M24" s="234">
        <f t="shared" si="3"/>
        <v>1911</v>
      </c>
      <c r="N24" s="50">
        <v>204</v>
      </c>
      <c r="O24" s="100">
        <v>16886</v>
      </c>
      <c r="P24" s="93">
        <f t="shared" si="6"/>
        <v>11820.199999999999</v>
      </c>
      <c r="Q24" s="258">
        <f t="shared" si="4"/>
        <v>10975.9</v>
      </c>
    </row>
    <row r="25" spans="1:17" x14ac:dyDescent="0.25">
      <c r="A25" s="99" t="s">
        <v>108</v>
      </c>
      <c r="B25" s="142">
        <v>53</v>
      </c>
      <c r="C25" s="139">
        <v>4805</v>
      </c>
      <c r="D25" s="158">
        <f t="shared" si="7"/>
        <v>3603.75</v>
      </c>
      <c r="E25" s="266">
        <f t="shared" si="0"/>
        <v>3363.5</v>
      </c>
      <c r="F25" s="50">
        <v>62</v>
      </c>
      <c r="G25" s="100">
        <v>5116</v>
      </c>
      <c r="H25" s="93">
        <f t="shared" si="5"/>
        <v>3837</v>
      </c>
      <c r="I25" s="234">
        <f t="shared" si="1"/>
        <v>3581.2</v>
      </c>
      <c r="J25" s="50">
        <v>65</v>
      </c>
      <c r="K25" s="100">
        <v>4059</v>
      </c>
      <c r="L25" s="93">
        <f t="shared" si="8"/>
        <v>2841.2999999999997</v>
      </c>
      <c r="M25" s="234">
        <f t="shared" si="3"/>
        <v>2638.35</v>
      </c>
      <c r="N25" s="50">
        <v>48</v>
      </c>
      <c r="O25" s="100">
        <v>2842</v>
      </c>
      <c r="P25" s="93">
        <f t="shared" si="6"/>
        <v>1989.3999999999999</v>
      </c>
      <c r="Q25" s="95">
        <f t="shared" si="4"/>
        <v>1847.3</v>
      </c>
    </row>
    <row r="26" spans="1:17" x14ac:dyDescent="0.25">
      <c r="A26" s="99" t="s">
        <v>117</v>
      </c>
      <c r="B26" s="142">
        <v>49</v>
      </c>
      <c r="C26" s="139">
        <v>3384</v>
      </c>
      <c r="D26" s="158">
        <f t="shared" si="7"/>
        <v>2538</v>
      </c>
      <c r="E26" s="266">
        <f t="shared" si="0"/>
        <v>2368.7999999999997</v>
      </c>
      <c r="F26" s="50">
        <v>113</v>
      </c>
      <c r="G26" s="100">
        <v>7946</v>
      </c>
      <c r="H26" s="93">
        <f t="shared" si="5"/>
        <v>5959.5</v>
      </c>
      <c r="I26" s="234">
        <f t="shared" si="1"/>
        <v>5562.2</v>
      </c>
      <c r="J26" s="50">
        <v>32</v>
      </c>
      <c r="K26" s="100">
        <v>2613</v>
      </c>
      <c r="L26" s="93">
        <f t="shared" si="8"/>
        <v>1829.1</v>
      </c>
      <c r="M26" s="234">
        <f t="shared" si="3"/>
        <v>1698.45</v>
      </c>
      <c r="N26" s="50">
        <v>390</v>
      </c>
      <c r="O26" s="100">
        <v>39604</v>
      </c>
      <c r="P26" s="93">
        <f t="shared" si="6"/>
        <v>27722.799999999999</v>
      </c>
      <c r="Q26" s="97">
        <f t="shared" si="4"/>
        <v>25742.600000000002</v>
      </c>
    </row>
    <row r="27" spans="1:17" x14ac:dyDescent="0.25">
      <c r="A27" s="99" t="s">
        <v>153</v>
      </c>
      <c r="B27" s="142">
        <v>85</v>
      </c>
      <c r="C27" s="139">
        <v>9271</v>
      </c>
      <c r="D27" s="158">
        <f t="shared" si="7"/>
        <v>6953.25</v>
      </c>
      <c r="E27" s="266">
        <f t="shared" si="0"/>
        <v>6489.7</v>
      </c>
      <c r="F27" s="50">
        <v>444</v>
      </c>
      <c r="G27" s="100">
        <v>45115</v>
      </c>
      <c r="H27" s="93">
        <f t="shared" si="5"/>
        <v>33836.25</v>
      </c>
      <c r="I27" s="234">
        <f t="shared" si="1"/>
        <v>31580.499999999996</v>
      </c>
      <c r="J27" s="50"/>
      <c r="K27" s="100"/>
      <c r="L27" s="93"/>
      <c r="M27" s="234"/>
      <c r="N27" s="50"/>
      <c r="O27" s="100"/>
      <c r="P27" s="93"/>
      <c r="Q27" s="258"/>
    </row>
    <row r="28" spans="1:17" x14ac:dyDescent="0.25">
      <c r="A28" s="99" t="s">
        <v>50</v>
      </c>
      <c r="B28" s="142">
        <v>48</v>
      </c>
      <c r="C28" s="139">
        <v>7231</v>
      </c>
      <c r="D28" s="158">
        <f t="shared" si="7"/>
        <v>5423.25</v>
      </c>
      <c r="E28" s="266">
        <f t="shared" si="0"/>
        <v>5061.7</v>
      </c>
      <c r="F28" s="50">
        <v>57</v>
      </c>
      <c r="G28" s="100">
        <v>8856</v>
      </c>
      <c r="H28" s="93">
        <f t="shared" si="5"/>
        <v>6642</v>
      </c>
      <c r="I28" s="234">
        <f t="shared" si="1"/>
        <v>6199.2</v>
      </c>
      <c r="J28" s="50">
        <v>48</v>
      </c>
      <c r="K28" s="100">
        <v>7475</v>
      </c>
      <c r="L28" s="93">
        <f t="shared" si="8"/>
        <v>5232.5</v>
      </c>
      <c r="M28" s="234">
        <f t="shared" si="3"/>
        <v>4858.75</v>
      </c>
      <c r="N28" s="49">
        <v>45</v>
      </c>
      <c r="O28" s="97">
        <v>6835</v>
      </c>
      <c r="P28" s="93">
        <f>O28*0.7</f>
        <v>4784.5</v>
      </c>
      <c r="Q28" s="97">
        <f t="shared" si="4"/>
        <v>4442.75</v>
      </c>
    </row>
    <row r="29" spans="1:17" x14ac:dyDescent="0.25">
      <c r="A29" s="4" t="s">
        <v>109</v>
      </c>
      <c r="B29" s="141">
        <v>18</v>
      </c>
      <c r="C29" s="138">
        <v>1554</v>
      </c>
      <c r="D29" s="158">
        <f t="shared" si="7"/>
        <v>1165.5</v>
      </c>
      <c r="E29" s="265">
        <f t="shared" si="0"/>
        <v>1087.8</v>
      </c>
      <c r="F29" s="49">
        <v>19</v>
      </c>
      <c r="G29" s="97">
        <v>1645</v>
      </c>
      <c r="H29" s="93">
        <f t="shared" si="5"/>
        <v>1233.75</v>
      </c>
      <c r="I29" s="234">
        <f t="shared" si="1"/>
        <v>1151.5</v>
      </c>
      <c r="J29" s="49">
        <v>38</v>
      </c>
      <c r="K29" s="97">
        <v>3080</v>
      </c>
      <c r="L29" s="93">
        <f t="shared" si="8"/>
        <v>2156</v>
      </c>
      <c r="M29" s="234">
        <f t="shared" si="3"/>
        <v>2002</v>
      </c>
      <c r="N29" s="49">
        <v>59</v>
      </c>
      <c r="O29" s="97">
        <v>4506</v>
      </c>
      <c r="P29" s="93">
        <f>O29*0.7</f>
        <v>3154.2</v>
      </c>
      <c r="Q29" s="95">
        <f t="shared" si="4"/>
        <v>2928.9</v>
      </c>
    </row>
    <row r="30" spans="1:17" ht="15.75" thickBot="1" x14ac:dyDescent="0.3">
      <c r="A30" s="132" t="s">
        <v>110</v>
      </c>
      <c r="B30" s="156">
        <v>36</v>
      </c>
      <c r="C30" s="155">
        <v>3084</v>
      </c>
      <c r="D30" s="158">
        <f t="shared" si="7"/>
        <v>2313</v>
      </c>
      <c r="E30" s="235">
        <f t="shared" si="0"/>
        <v>2158.7999999999997</v>
      </c>
      <c r="F30" s="102">
        <v>58</v>
      </c>
      <c r="G30" s="103">
        <v>5685</v>
      </c>
      <c r="H30" s="93">
        <f t="shared" si="5"/>
        <v>4263.75</v>
      </c>
      <c r="I30" s="234">
        <f t="shared" si="1"/>
        <v>3979.4999999999995</v>
      </c>
      <c r="J30" s="102">
        <v>64</v>
      </c>
      <c r="K30" s="103">
        <v>7391</v>
      </c>
      <c r="L30" s="93">
        <f t="shared" si="8"/>
        <v>5173.7</v>
      </c>
      <c r="M30" s="234">
        <f t="shared" si="3"/>
        <v>4804.1500000000005</v>
      </c>
      <c r="N30" s="104">
        <v>41</v>
      </c>
      <c r="O30" s="103">
        <v>3415</v>
      </c>
      <c r="P30" s="93">
        <f>O30*0.7</f>
        <v>2390.5</v>
      </c>
      <c r="Q30" s="95">
        <f t="shared" si="4"/>
        <v>2219.75</v>
      </c>
    </row>
    <row r="31" spans="1:17" ht="15" customHeight="1" thickTop="1" thickBot="1" x14ac:dyDescent="0.3">
      <c r="A31" s="105" t="s">
        <v>11</v>
      </c>
      <c r="B31" s="174">
        <f t="shared" ref="B31:P31" si="9">SUM(B8:B30)</f>
        <v>2558</v>
      </c>
      <c r="C31" s="213">
        <f t="shared" si="9"/>
        <v>302042</v>
      </c>
      <c r="D31" s="173">
        <f t="shared" si="9"/>
        <v>226531.5</v>
      </c>
      <c r="E31" s="236">
        <f>SUM(E8:E30)</f>
        <v>211429.39999999994</v>
      </c>
      <c r="F31" s="106">
        <f t="shared" si="9"/>
        <v>3359</v>
      </c>
      <c r="G31" s="203">
        <f t="shared" si="9"/>
        <v>350859</v>
      </c>
      <c r="H31" s="204">
        <f t="shared" si="9"/>
        <v>263144.25</v>
      </c>
      <c r="I31" s="244">
        <f>SUM(I8:I30)</f>
        <v>245601.30000000005</v>
      </c>
      <c r="J31" s="107">
        <f t="shared" si="9"/>
        <v>2415</v>
      </c>
      <c r="K31" s="216">
        <f t="shared" si="9"/>
        <v>261581</v>
      </c>
      <c r="L31" s="284">
        <f t="shared" si="9"/>
        <v>183106.7</v>
      </c>
      <c r="M31" s="273">
        <f>SUM(M8:M30)</f>
        <v>170027.65000000002</v>
      </c>
      <c r="N31" s="180">
        <f t="shared" si="9"/>
        <v>2418</v>
      </c>
      <c r="O31" s="207">
        <f t="shared" si="9"/>
        <v>266549</v>
      </c>
      <c r="P31" s="256">
        <f t="shared" si="9"/>
        <v>186584.3</v>
      </c>
      <c r="Q31" s="262">
        <f>SUM(Q8:Q30)</f>
        <v>173256.85</v>
      </c>
    </row>
    <row r="32" spans="1:17" ht="15.75" customHeight="1" thickBot="1" x14ac:dyDescent="0.3">
      <c r="B32" s="116"/>
      <c r="C32" s="352" t="s">
        <v>156</v>
      </c>
      <c r="D32" s="353"/>
      <c r="E32" s="354"/>
      <c r="F32" s="116"/>
      <c r="G32" s="346" t="s">
        <v>150</v>
      </c>
      <c r="H32" s="347"/>
      <c r="I32" s="348"/>
      <c r="K32" s="355" t="s">
        <v>148</v>
      </c>
      <c r="L32" s="356"/>
      <c r="M32" s="357"/>
      <c r="O32" s="325" t="s">
        <v>147</v>
      </c>
      <c r="P32" s="326"/>
      <c r="Q32" s="327"/>
    </row>
    <row r="33" spans="1:18" x14ac:dyDescent="0.25">
      <c r="B33" s="116"/>
      <c r="C33" s="45"/>
      <c r="F33" s="116"/>
      <c r="G33" s="45"/>
    </row>
    <row r="34" spans="1:18" ht="15.75" thickBot="1" x14ac:dyDescent="0.3">
      <c r="B34" s="116"/>
      <c r="C34" s="45"/>
      <c r="F34" s="116"/>
      <c r="G34" s="45"/>
    </row>
    <row r="35" spans="1:18" ht="21.75" thickBot="1" x14ac:dyDescent="0.4">
      <c r="A35" s="58"/>
      <c r="B35" s="322" t="s">
        <v>104</v>
      </c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4"/>
      <c r="R35" s="154"/>
    </row>
    <row r="36" spans="1:18" ht="15.75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278"/>
      <c r="O36" s="278"/>
      <c r="P36" s="278"/>
    </row>
    <row r="37" spans="1:18" ht="15" customHeight="1" x14ac:dyDescent="0.25">
      <c r="A37" s="218"/>
      <c r="B37" s="337" t="s">
        <v>154</v>
      </c>
      <c r="C37" s="338"/>
      <c r="D37" s="338"/>
      <c r="E37" s="339"/>
      <c r="F37" s="343" t="s">
        <v>141</v>
      </c>
      <c r="G37" s="344"/>
      <c r="H37" s="344"/>
      <c r="I37" s="345"/>
      <c r="J37" s="340" t="s">
        <v>132</v>
      </c>
      <c r="K37" s="341"/>
      <c r="L37" s="341"/>
      <c r="M37" s="342"/>
      <c r="N37" s="364" t="s">
        <v>133</v>
      </c>
      <c r="O37" s="365"/>
      <c r="P37" s="365"/>
      <c r="Q37" s="366"/>
    </row>
    <row r="38" spans="1:18" ht="30.75" thickBot="1" x14ac:dyDescent="0.3">
      <c r="A38" s="134" t="s">
        <v>12</v>
      </c>
      <c r="B38" s="135" t="s">
        <v>155</v>
      </c>
      <c r="C38" s="91" t="s">
        <v>91</v>
      </c>
      <c r="D38" s="128" t="s">
        <v>139</v>
      </c>
      <c r="E38" s="242" t="s">
        <v>161</v>
      </c>
      <c r="F38" s="88" t="s">
        <v>131</v>
      </c>
      <c r="G38" s="89" t="s">
        <v>91</v>
      </c>
      <c r="H38" s="119" t="s">
        <v>139</v>
      </c>
      <c r="I38" s="245" t="s">
        <v>161</v>
      </c>
      <c r="J38" s="120" t="s">
        <v>113</v>
      </c>
      <c r="K38" s="90" t="s">
        <v>91</v>
      </c>
      <c r="L38" s="121" t="s">
        <v>138</v>
      </c>
      <c r="M38" s="246" t="s">
        <v>162</v>
      </c>
      <c r="N38" s="178" t="s">
        <v>105</v>
      </c>
      <c r="O38" s="179" t="s">
        <v>91</v>
      </c>
      <c r="P38" s="217" t="s">
        <v>138</v>
      </c>
      <c r="Q38" s="275" t="s">
        <v>162</v>
      </c>
    </row>
    <row r="39" spans="1:18" ht="15.75" thickTop="1" x14ac:dyDescent="0.25">
      <c r="A39" s="183" t="s">
        <v>13</v>
      </c>
      <c r="B39" s="144">
        <v>50</v>
      </c>
      <c r="C39" s="189">
        <v>5648</v>
      </c>
      <c r="D39" s="56">
        <f>C39*0.75</f>
        <v>4236</v>
      </c>
      <c r="E39" s="56">
        <f>C39*0.7</f>
        <v>3953.6</v>
      </c>
      <c r="F39" s="52">
        <v>139</v>
      </c>
      <c r="G39" s="114">
        <v>13979</v>
      </c>
      <c r="H39" s="93">
        <f>G39*0.75</f>
        <v>10484.25</v>
      </c>
      <c r="I39" s="234">
        <f>G39*0.7</f>
        <v>9785.2999999999993</v>
      </c>
      <c r="J39" s="52">
        <v>27</v>
      </c>
      <c r="K39" s="114">
        <v>3089</v>
      </c>
      <c r="L39" s="93">
        <f>K39*0.7</f>
        <v>2162.2999999999997</v>
      </c>
      <c r="M39" s="234">
        <f>K39*0.65</f>
        <v>2007.8500000000001</v>
      </c>
      <c r="N39" s="52">
        <v>24</v>
      </c>
      <c r="O39" s="114">
        <v>2862</v>
      </c>
      <c r="P39" s="274">
        <f>O39*0.7</f>
        <v>2003.3999999999999</v>
      </c>
      <c r="Q39" s="261">
        <f>O39*0.65</f>
        <v>1860.3</v>
      </c>
    </row>
    <row r="40" spans="1:18" x14ac:dyDescent="0.25">
      <c r="A40" s="113" t="s">
        <v>14</v>
      </c>
      <c r="B40" s="145">
        <v>15</v>
      </c>
      <c r="C40" s="157">
        <v>1608</v>
      </c>
      <c r="D40" s="159">
        <f>C40*0.75</f>
        <v>1206</v>
      </c>
      <c r="E40" s="56">
        <f t="shared" ref="E40:E69" si="10">C40*0.7</f>
        <v>1125.5999999999999</v>
      </c>
      <c r="F40" s="54">
        <v>14</v>
      </c>
      <c r="G40" s="94">
        <v>1539</v>
      </c>
      <c r="H40" s="93">
        <f t="shared" ref="H40:H69" si="11">G40*0.75</f>
        <v>1154.25</v>
      </c>
      <c r="I40" s="234">
        <f t="shared" ref="I40:I69" si="12">G40*0.7</f>
        <v>1077.3</v>
      </c>
      <c r="J40" s="54">
        <v>10</v>
      </c>
      <c r="K40" s="94">
        <v>1063</v>
      </c>
      <c r="L40" s="93">
        <f t="shared" ref="L40:L69" si="13">K40*0.7</f>
        <v>744.09999999999991</v>
      </c>
      <c r="M40" s="234">
        <f t="shared" ref="M40:M69" si="14">K40*0.65</f>
        <v>690.95</v>
      </c>
      <c r="N40" s="54">
        <v>12</v>
      </c>
      <c r="O40" s="94">
        <v>1202</v>
      </c>
      <c r="P40" s="158">
        <f t="shared" ref="P40:P69" si="15">O40*0.7</f>
        <v>841.4</v>
      </c>
      <c r="Q40" s="95">
        <f t="shared" ref="Q40:Q69" si="16">O40*0.65</f>
        <v>781.30000000000007</v>
      </c>
    </row>
    <row r="41" spans="1:18" x14ac:dyDescent="0.25">
      <c r="A41" s="113" t="s">
        <v>121</v>
      </c>
      <c r="B41" s="145">
        <v>3</v>
      </c>
      <c r="C41" s="157">
        <v>378</v>
      </c>
      <c r="D41" s="159">
        <f t="shared" ref="D41:D69" si="17">C41*0.75</f>
        <v>283.5</v>
      </c>
      <c r="E41" s="56">
        <f t="shared" si="10"/>
        <v>264.59999999999997</v>
      </c>
      <c r="F41" s="54">
        <v>3</v>
      </c>
      <c r="G41" s="94">
        <v>417</v>
      </c>
      <c r="H41" s="93">
        <f t="shared" si="11"/>
        <v>312.75</v>
      </c>
      <c r="I41" s="234">
        <f t="shared" si="12"/>
        <v>291.89999999999998</v>
      </c>
      <c r="J41" s="54">
        <v>29</v>
      </c>
      <c r="K41" s="94">
        <v>3534</v>
      </c>
      <c r="L41" s="93">
        <f t="shared" si="13"/>
        <v>2473.7999999999997</v>
      </c>
      <c r="M41" s="234">
        <f t="shared" si="14"/>
        <v>2297.1</v>
      </c>
      <c r="N41" s="54"/>
      <c r="O41" s="94"/>
      <c r="P41" s="93"/>
      <c r="Q41" s="95"/>
    </row>
    <row r="42" spans="1:18" x14ac:dyDescent="0.25">
      <c r="A42" s="113" t="s">
        <v>122</v>
      </c>
      <c r="B42" s="145">
        <v>20</v>
      </c>
      <c r="C42" s="157">
        <v>2548</v>
      </c>
      <c r="D42" s="159">
        <f t="shared" si="17"/>
        <v>1911</v>
      </c>
      <c r="E42" s="56">
        <f t="shared" si="10"/>
        <v>1783.6</v>
      </c>
      <c r="F42" s="54">
        <v>12</v>
      </c>
      <c r="G42" s="94">
        <v>1630</v>
      </c>
      <c r="H42" s="93">
        <f t="shared" si="11"/>
        <v>1222.5</v>
      </c>
      <c r="I42" s="234">
        <f t="shared" si="12"/>
        <v>1141</v>
      </c>
      <c r="J42" s="54">
        <v>26</v>
      </c>
      <c r="K42" s="94">
        <v>2912</v>
      </c>
      <c r="L42" s="93">
        <f t="shared" si="13"/>
        <v>2038.3999999999999</v>
      </c>
      <c r="M42" s="234">
        <f t="shared" si="14"/>
        <v>1892.8</v>
      </c>
      <c r="N42" s="54"/>
      <c r="O42" s="94"/>
      <c r="P42" s="93"/>
      <c r="Q42" s="95"/>
    </row>
    <row r="43" spans="1:18" x14ac:dyDescent="0.25">
      <c r="A43" s="186" t="s">
        <v>15</v>
      </c>
      <c r="B43" s="146">
        <v>29</v>
      </c>
      <c r="C43" s="157">
        <v>4500</v>
      </c>
      <c r="D43" s="159">
        <f t="shared" si="17"/>
        <v>3375</v>
      </c>
      <c r="E43" s="56">
        <f t="shared" si="10"/>
        <v>3150</v>
      </c>
      <c r="F43" s="54">
        <v>28</v>
      </c>
      <c r="G43" s="94">
        <v>4564</v>
      </c>
      <c r="H43" s="93">
        <f t="shared" si="11"/>
        <v>3423</v>
      </c>
      <c r="I43" s="234">
        <f t="shared" si="12"/>
        <v>3194.7999999999997</v>
      </c>
      <c r="J43" s="54">
        <v>44</v>
      </c>
      <c r="K43" s="94">
        <v>5885</v>
      </c>
      <c r="L43" s="93">
        <f t="shared" si="13"/>
        <v>4119.5</v>
      </c>
      <c r="M43" s="234">
        <f t="shared" si="14"/>
        <v>3825.25</v>
      </c>
      <c r="N43" s="54">
        <v>25</v>
      </c>
      <c r="O43" s="94">
        <v>3169</v>
      </c>
      <c r="P43" s="93">
        <f t="shared" si="15"/>
        <v>2218.2999999999997</v>
      </c>
      <c r="Q43" s="97">
        <f t="shared" si="16"/>
        <v>2059.85</v>
      </c>
    </row>
    <row r="44" spans="1:18" x14ac:dyDescent="0.25">
      <c r="A44" s="186" t="s">
        <v>16</v>
      </c>
      <c r="B44" s="146">
        <v>54</v>
      </c>
      <c r="C44" s="157">
        <v>5388</v>
      </c>
      <c r="D44" s="159">
        <f t="shared" si="17"/>
        <v>4041</v>
      </c>
      <c r="E44" s="56">
        <f t="shared" si="10"/>
        <v>3771.6</v>
      </c>
      <c r="F44" s="54">
        <v>43</v>
      </c>
      <c r="G44" s="94">
        <v>4404</v>
      </c>
      <c r="H44" s="93">
        <f t="shared" si="11"/>
        <v>3303</v>
      </c>
      <c r="I44" s="234">
        <f t="shared" si="12"/>
        <v>3082.7999999999997</v>
      </c>
      <c r="J44" s="54">
        <v>37</v>
      </c>
      <c r="K44" s="94">
        <v>3791</v>
      </c>
      <c r="L44" s="93">
        <f t="shared" si="13"/>
        <v>2653.7</v>
      </c>
      <c r="M44" s="234">
        <f t="shared" si="14"/>
        <v>2464.15</v>
      </c>
      <c r="N44" s="54">
        <v>33</v>
      </c>
      <c r="O44" s="94">
        <v>3458</v>
      </c>
      <c r="P44" s="93">
        <f t="shared" si="15"/>
        <v>2420.6</v>
      </c>
      <c r="Q44" s="258">
        <f t="shared" si="16"/>
        <v>2247.7000000000003</v>
      </c>
    </row>
    <row r="45" spans="1:18" x14ac:dyDescent="0.25">
      <c r="A45" s="186" t="s">
        <v>17</v>
      </c>
      <c r="B45" s="146">
        <v>80</v>
      </c>
      <c r="C45" s="157">
        <v>10664</v>
      </c>
      <c r="D45" s="159">
        <f t="shared" si="17"/>
        <v>7998</v>
      </c>
      <c r="E45" s="56">
        <f t="shared" si="10"/>
        <v>7464.7999999999993</v>
      </c>
      <c r="F45" s="54">
        <v>79</v>
      </c>
      <c r="G45" s="94">
        <v>10661</v>
      </c>
      <c r="H45" s="93">
        <f t="shared" si="11"/>
        <v>7995.75</v>
      </c>
      <c r="I45" s="234">
        <f t="shared" si="12"/>
        <v>7462.7</v>
      </c>
      <c r="J45" s="54">
        <v>47</v>
      </c>
      <c r="K45" s="94">
        <v>6744</v>
      </c>
      <c r="L45" s="93">
        <f t="shared" si="13"/>
        <v>4720.7999999999993</v>
      </c>
      <c r="M45" s="234">
        <f t="shared" si="14"/>
        <v>4383.6000000000004</v>
      </c>
      <c r="N45" s="54">
        <v>75</v>
      </c>
      <c r="O45" s="94">
        <v>12183</v>
      </c>
      <c r="P45" s="93">
        <f t="shared" si="15"/>
        <v>8528.1</v>
      </c>
      <c r="Q45" s="97">
        <f t="shared" si="16"/>
        <v>7918.95</v>
      </c>
    </row>
    <row r="46" spans="1:18" x14ac:dyDescent="0.25">
      <c r="A46" s="186" t="s">
        <v>95</v>
      </c>
      <c r="B46" s="146">
        <v>1</v>
      </c>
      <c r="C46" s="157">
        <v>34</v>
      </c>
      <c r="D46" s="159">
        <f t="shared" si="17"/>
        <v>25.5</v>
      </c>
      <c r="E46" s="56">
        <f t="shared" si="10"/>
        <v>23.799999999999997</v>
      </c>
      <c r="F46" s="54">
        <v>4</v>
      </c>
      <c r="G46" s="94">
        <v>301</v>
      </c>
      <c r="H46" s="93">
        <f t="shared" si="11"/>
        <v>225.75</v>
      </c>
      <c r="I46" s="234">
        <f t="shared" si="12"/>
        <v>210.7</v>
      </c>
      <c r="J46" s="54"/>
      <c r="K46" s="94"/>
      <c r="L46" s="93"/>
      <c r="M46" s="234">
        <f t="shared" si="14"/>
        <v>0</v>
      </c>
      <c r="N46" s="54">
        <v>1</v>
      </c>
      <c r="O46" s="94">
        <v>42</v>
      </c>
      <c r="P46" s="93">
        <f t="shared" si="15"/>
        <v>29.4</v>
      </c>
      <c r="Q46" s="97">
        <f t="shared" si="16"/>
        <v>27.3</v>
      </c>
    </row>
    <row r="47" spans="1:18" x14ac:dyDescent="0.25">
      <c r="A47" s="186" t="s">
        <v>123</v>
      </c>
      <c r="B47" s="146">
        <v>7</v>
      </c>
      <c r="C47" s="157">
        <v>874</v>
      </c>
      <c r="D47" s="159">
        <f t="shared" si="17"/>
        <v>655.5</v>
      </c>
      <c r="E47" s="56">
        <f t="shared" si="10"/>
        <v>611.79999999999995</v>
      </c>
      <c r="F47" s="54">
        <v>12</v>
      </c>
      <c r="G47" s="94">
        <v>1215</v>
      </c>
      <c r="H47" s="93">
        <f t="shared" si="11"/>
        <v>911.25</v>
      </c>
      <c r="I47" s="234">
        <f t="shared" si="12"/>
        <v>850.5</v>
      </c>
      <c r="J47" s="54">
        <v>2</v>
      </c>
      <c r="K47" s="94">
        <v>189</v>
      </c>
      <c r="L47" s="93">
        <f t="shared" si="13"/>
        <v>132.29999999999998</v>
      </c>
      <c r="M47" s="234">
        <f t="shared" si="14"/>
        <v>122.85000000000001</v>
      </c>
      <c r="N47" s="54"/>
      <c r="O47" s="94"/>
      <c r="P47" s="93"/>
      <c r="Q47" s="97"/>
    </row>
    <row r="48" spans="1:18" x14ac:dyDescent="0.25">
      <c r="A48" s="186" t="s">
        <v>18</v>
      </c>
      <c r="B48" s="146">
        <v>102</v>
      </c>
      <c r="C48" s="157">
        <v>9874</v>
      </c>
      <c r="D48" s="159">
        <f t="shared" si="17"/>
        <v>7405.5</v>
      </c>
      <c r="E48" s="56">
        <f t="shared" si="10"/>
        <v>6911.7999999999993</v>
      </c>
      <c r="F48" s="54">
        <v>89</v>
      </c>
      <c r="G48" s="94">
        <v>10178</v>
      </c>
      <c r="H48" s="93">
        <f t="shared" si="11"/>
        <v>7633.5</v>
      </c>
      <c r="I48" s="234">
        <f t="shared" si="12"/>
        <v>7124.5999999999995</v>
      </c>
      <c r="J48" s="54">
        <v>121</v>
      </c>
      <c r="K48" s="94">
        <v>12890</v>
      </c>
      <c r="L48" s="93">
        <f t="shared" si="13"/>
        <v>9023</v>
      </c>
      <c r="M48" s="234">
        <f t="shared" si="14"/>
        <v>8378.5</v>
      </c>
      <c r="N48" s="54">
        <v>72</v>
      </c>
      <c r="O48" s="94">
        <v>7718</v>
      </c>
      <c r="P48" s="93">
        <f t="shared" si="15"/>
        <v>5402.5999999999995</v>
      </c>
      <c r="Q48" s="258">
        <f t="shared" si="16"/>
        <v>5016.7</v>
      </c>
    </row>
    <row r="49" spans="1:18" x14ac:dyDescent="0.25">
      <c r="A49" s="186" t="s">
        <v>19</v>
      </c>
      <c r="B49" s="146">
        <v>9</v>
      </c>
      <c r="C49" s="157">
        <v>1420</v>
      </c>
      <c r="D49" s="159">
        <f t="shared" si="17"/>
        <v>1065</v>
      </c>
      <c r="E49" s="56">
        <f t="shared" si="10"/>
        <v>993.99999999999989</v>
      </c>
      <c r="F49" s="54">
        <v>15</v>
      </c>
      <c r="G49" s="94">
        <v>1671</v>
      </c>
      <c r="H49" s="93">
        <f t="shared" si="11"/>
        <v>1253.25</v>
      </c>
      <c r="I49" s="234">
        <f t="shared" si="12"/>
        <v>1169.6999999999998</v>
      </c>
      <c r="J49" s="54">
        <v>14</v>
      </c>
      <c r="K49" s="94">
        <v>1569</v>
      </c>
      <c r="L49" s="93">
        <f t="shared" si="13"/>
        <v>1098.3</v>
      </c>
      <c r="M49" s="234">
        <f t="shared" si="14"/>
        <v>1019.85</v>
      </c>
      <c r="N49" s="54">
        <v>12</v>
      </c>
      <c r="O49" s="94">
        <v>1581</v>
      </c>
      <c r="P49" s="93">
        <f t="shared" si="15"/>
        <v>1106.6999999999998</v>
      </c>
      <c r="Q49" s="97">
        <f t="shared" si="16"/>
        <v>1027.6500000000001</v>
      </c>
    </row>
    <row r="50" spans="1:18" x14ac:dyDescent="0.25">
      <c r="A50" s="186" t="s">
        <v>96</v>
      </c>
      <c r="B50" s="146">
        <v>13</v>
      </c>
      <c r="C50" s="157">
        <v>1148</v>
      </c>
      <c r="D50" s="159">
        <f t="shared" si="17"/>
        <v>861</v>
      </c>
      <c r="E50" s="56">
        <f t="shared" si="10"/>
        <v>803.59999999999991</v>
      </c>
      <c r="F50" s="54">
        <v>17</v>
      </c>
      <c r="G50" s="94">
        <v>1368</v>
      </c>
      <c r="H50" s="93">
        <f t="shared" si="11"/>
        <v>1026</v>
      </c>
      <c r="I50" s="234">
        <f t="shared" si="12"/>
        <v>957.59999999999991</v>
      </c>
      <c r="J50" s="54">
        <v>19</v>
      </c>
      <c r="K50" s="94">
        <v>1347</v>
      </c>
      <c r="L50" s="93">
        <f t="shared" si="13"/>
        <v>942.9</v>
      </c>
      <c r="M50" s="234">
        <f t="shared" si="14"/>
        <v>875.55000000000007</v>
      </c>
      <c r="N50" s="54">
        <v>12</v>
      </c>
      <c r="O50" s="94">
        <v>862</v>
      </c>
      <c r="P50" s="93">
        <f t="shared" si="15"/>
        <v>603.4</v>
      </c>
      <c r="Q50" s="97">
        <f t="shared" si="16"/>
        <v>560.30000000000007</v>
      </c>
    </row>
    <row r="51" spans="1:18" x14ac:dyDescent="0.25">
      <c r="A51" s="186" t="s">
        <v>20</v>
      </c>
      <c r="B51" s="146">
        <v>74</v>
      </c>
      <c r="C51" s="157">
        <v>10657</v>
      </c>
      <c r="D51" s="159">
        <f t="shared" si="17"/>
        <v>7992.75</v>
      </c>
      <c r="E51" s="56">
        <f t="shared" si="10"/>
        <v>7459.9</v>
      </c>
      <c r="F51" s="54">
        <v>34</v>
      </c>
      <c r="G51" s="94">
        <v>4353</v>
      </c>
      <c r="H51" s="93">
        <f t="shared" si="11"/>
        <v>3264.75</v>
      </c>
      <c r="I51" s="234">
        <f t="shared" si="12"/>
        <v>3047.1</v>
      </c>
      <c r="J51" s="54">
        <v>103</v>
      </c>
      <c r="K51" s="94">
        <v>10952</v>
      </c>
      <c r="L51" s="93">
        <f t="shared" si="13"/>
        <v>7666.4</v>
      </c>
      <c r="M51" s="234">
        <f t="shared" si="14"/>
        <v>7118.8</v>
      </c>
      <c r="N51" s="54">
        <v>28</v>
      </c>
      <c r="O51" s="94">
        <v>3351</v>
      </c>
      <c r="P51" s="93">
        <f t="shared" si="15"/>
        <v>2345.6999999999998</v>
      </c>
      <c r="Q51" s="97">
        <f t="shared" si="16"/>
        <v>2178.15</v>
      </c>
    </row>
    <row r="52" spans="1:18" x14ac:dyDescent="0.25">
      <c r="A52" s="186" t="s">
        <v>21</v>
      </c>
      <c r="B52" s="146">
        <v>337</v>
      </c>
      <c r="C52" s="157">
        <v>35166</v>
      </c>
      <c r="D52" s="159">
        <f t="shared" si="17"/>
        <v>26374.5</v>
      </c>
      <c r="E52" s="56">
        <f t="shared" si="10"/>
        <v>24616.199999999997</v>
      </c>
      <c r="F52" s="54">
        <v>731</v>
      </c>
      <c r="G52" s="94">
        <v>67770</v>
      </c>
      <c r="H52" s="93">
        <f t="shared" si="11"/>
        <v>50827.5</v>
      </c>
      <c r="I52" s="234">
        <f t="shared" si="12"/>
        <v>47439</v>
      </c>
      <c r="J52" s="54">
        <v>356</v>
      </c>
      <c r="K52" s="94">
        <v>37014</v>
      </c>
      <c r="L52" s="93">
        <f t="shared" si="13"/>
        <v>25909.8</v>
      </c>
      <c r="M52" s="234">
        <f t="shared" si="14"/>
        <v>24059.100000000002</v>
      </c>
      <c r="N52" s="54">
        <v>684</v>
      </c>
      <c r="O52" s="94">
        <v>68084</v>
      </c>
      <c r="P52" s="93">
        <f t="shared" si="15"/>
        <v>47658.799999999996</v>
      </c>
      <c r="Q52" s="97">
        <f t="shared" si="16"/>
        <v>44254.6</v>
      </c>
    </row>
    <row r="53" spans="1:18" x14ac:dyDescent="0.25">
      <c r="A53" s="186" t="s">
        <v>99</v>
      </c>
      <c r="B53" s="146">
        <v>5</v>
      </c>
      <c r="C53" s="147">
        <v>459</v>
      </c>
      <c r="D53" s="159">
        <f t="shared" si="17"/>
        <v>344.25</v>
      </c>
      <c r="E53" s="56">
        <f t="shared" si="10"/>
        <v>321.29999999999995</v>
      </c>
      <c r="F53" s="152">
        <v>1</v>
      </c>
      <c r="G53" s="94">
        <v>42</v>
      </c>
      <c r="H53" s="93">
        <f t="shared" si="11"/>
        <v>31.5</v>
      </c>
      <c r="I53" s="234">
        <f t="shared" si="12"/>
        <v>29.4</v>
      </c>
      <c r="J53" s="152">
        <v>4</v>
      </c>
      <c r="K53" s="94">
        <v>546</v>
      </c>
      <c r="L53" s="93">
        <f t="shared" si="13"/>
        <v>382.2</v>
      </c>
      <c r="M53" s="234">
        <f t="shared" si="14"/>
        <v>354.90000000000003</v>
      </c>
      <c r="N53" s="54"/>
      <c r="O53" s="94"/>
      <c r="P53" s="93"/>
      <c r="Q53" s="97"/>
    </row>
    <row r="54" spans="1:18" x14ac:dyDescent="0.25">
      <c r="A54" s="186" t="s">
        <v>22</v>
      </c>
      <c r="B54" s="146">
        <v>218</v>
      </c>
      <c r="C54" s="157">
        <v>30149</v>
      </c>
      <c r="D54" s="159">
        <f t="shared" si="17"/>
        <v>22611.75</v>
      </c>
      <c r="E54" s="56">
        <f t="shared" si="10"/>
        <v>21104.3</v>
      </c>
      <c r="F54" s="54">
        <v>192</v>
      </c>
      <c r="G54" s="94">
        <v>23757</v>
      </c>
      <c r="H54" s="93">
        <f t="shared" si="11"/>
        <v>17817.75</v>
      </c>
      <c r="I54" s="234">
        <f t="shared" si="12"/>
        <v>16629.899999999998</v>
      </c>
      <c r="J54" s="54">
        <v>120</v>
      </c>
      <c r="K54" s="94">
        <v>17363</v>
      </c>
      <c r="L54" s="93">
        <f t="shared" si="13"/>
        <v>12154.099999999999</v>
      </c>
      <c r="M54" s="234">
        <f t="shared" si="14"/>
        <v>11285.95</v>
      </c>
      <c r="N54" s="54">
        <v>139</v>
      </c>
      <c r="O54" s="94">
        <v>20244</v>
      </c>
      <c r="P54" s="93">
        <f t="shared" si="15"/>
        <v>14170.8</v>
      </c>
      <c r="Q54" s="258">
        <f t="shared" si="16"/>
        <v>13158.6</v>
      </c>
    </row>
    <row r="55" spans="1:18" x14ac:dyDescent="0.25">
      <c r="A55" s="186" t="s">
        <v>23</v>
      </c>
      <c r="B55" s="148">
        <v>104</v>
      </c>
      <c r="C55" s="157">
        <v>13785</v>
      </c>
      <c r="D55" s="159">
        <f t="shared" si="17"/>
        <v>10338.75</v>
      </c>
      <c r="E55" s="56">
        <f t="shared" si="10"/>
        <v>9649.5</v>
      </c>
      <c r="F55" s="53">
        <v>51</v>
      </c>
      <c r="G55" s="94">
        <v>6789</v>
      </c>
      <c r="H55" s="93">
        <f t="shared" si="11"/>
        <v>5091.75</v>
      </c>
      <c r="I55" s="234">
        <f t="shared" si="12"/>
        <v>4752.2999999999993</v>
      </c>
      <c r="J55" s="53">
        <v>66</v>
      </c>
      <c r="K55" s="94">
        <v>8917</v>
      </c>
      <c r="L55" s="93">
        <f t="shared" si="13"/>
        <v>6241.9</v>
      </c>
      <c r="M55" s="234">
        <f t="shared" si="14"/>
        <v>5796.05</v>
      </c>
      <c r="N55" s="53">
        <v>58</v>
      </c>
      <c r="O55" s="94">
        <v>8511</v>
      </c>
      <c r="P55" s="93">
        <f t="shared" si="15"/>
        <v>5957.7</v>
      </c>
      <c r="Q55" s="95">
        <f t="shared" si="16"/>
        <v>5532.1500000000005</v>
      </c>
    </row>
    <row r="56" spans="1:18" x14ac:dyDescent="0.25">
      <c r="A56" s="186" t="s">
        <v>24</v>
      </c>
      <c r="B56" s="146">
        <v>233</v>
      </c>
      <c r="C56" s="157">
        <v>32243</v>
      </c>
      <c r="D56" s="159">
        <f t="shared" si="17"/>
        <v>24182.25</v>
      </c>
      <c r="E56" s="56">
        <f t="shared" si="10"/>
        <v>22570.1</v>
      </c>
      <c r="F56" s="54">
        <v>229</v>
      </c>
      <c r="G56" s="94">
        <v>26480</v>
      </c>
      <c r="H56" s="93">
        <f t="shared" si="11"/>
        <v>19860</v>
      </c>
      <c r="I56" s="234">
        <f t="shared" si="12"/>
        <v>18536</v>
      </c>
      <c r="J56" s="54">
        <v>259</v>
      </c>
      <c r="K56" s="94">
        <v>29252</v>
      </c>
      <c r="L56" s="93">
        <f t="shared" si="13"/>
        <v>20476.399999999998</v>
      </c>
      <c r="M56" s="234">
        <f t="shared" si="14"/>
        <v>19013.8</v>
      </c>
      <c r="N56" s="54">
        <v>255</v>
      </c>
      <c r="O56" s="94">
        <v>27691</v>
      </c>
      <c r="P56" s="93">
        <f t="shared" si="15"/>
        <v>19383.699999999997</v>
      </c>
      <c r="Q56" s="95">
        <f t="shared" si="16"/>
        <v>17999.150000000001</v>
      </c>
    </row>
    <row r="57" spans="1:18" x14ac:dyDescent="0.25">
      <c r="A57" s="186" t="s">
        <v>25</v>
      </c>
      <c r="B57" s="146">
        <v>33</v>
      </c>
      <c r="C57" s="157">
        <v>4325</v>
      </c>
      <c r="D57" s="159">
        <f t="shared" si="17"/>
        <v>3243.75</v>
      </c>
      <c r="E57" s="56">
        <f t="shared" si="10"/>
        <v>3027.5</v>
      </c>
      <c r="F57" s="54">
        <v>4</v>
      </c>
      <c r="G57" s="94">
        <v>385</v>
      </c>
      <c r="H57" s="93">
        <f t="shared" si="11"/>
        <v>288.75</v>
      </c>
      <c r="I57" s="234">
        <f t="shared" si="12"/>
        <v>269.5</v>
      </c>
      <c r="J57" s="54">
        <v>7</v>
      </c>
      <c r="K57" s="94">
        <v>1148</v>
      </c>
      <c r="L57" s="93">
        <f t="shared" si="13"/>
        <v>803.59999999999991</v>
      </c>
      <c r="M57" s="234">
        <f t="shared" si="14"/>
        <v>746.2</v>
      </c>
      <c r="N57" s="54">
        <v>4</v>
      </c>
      <c r="O57" s="94">
        <v>553</v>
      </c>
      <c r="P57" s="93">
        <f t="shared" si="15"/>
        <v>387.09999999999997</v>
      </c>
      <c r="Q57" s="95">
        <f t="shared" si="16"/>
        <v>359.45</v>
      </c>
    </row>
    <row r="58" spans="1:18" x14ac:dyDescent="0.25">
      <c r="A58" s="186" t="s">
        <v>26</v>
      </c>
      <c r="B58" s="146">
        <v>71</v>
      </c>
      <c r="C58" s="157">
        <v>8047</v>
      </c>
      <c r="D58" s="159">
        <f t="shared" si="17"/>
        <v>6035.25</v>
      </c>
      <c r="E58" s="56">
        <f t="shared" si="10"/>
        <v>5632.9</v>
      </c>
      <c r="F58" s="54">
        <v>69</v>
      </c>
      <c r="G58" s="94">
        <v>7613</v>
      </c>
      <c r="H58" s="93">
        <f t="shared" si="11"/>
        <v>5709.75</v>
      </c>
      <c r="I58" s="234">
        <f t="shared" si="12"/>
        <v>5329.0999999999995</v>
      </c>
      <c r="J58" s="54">
        <v>61</v>
      </c>
      <c r="K58" s="94">
        <v>6049</v>
      </c>
      <c r="L58" s="93">
        <f t="shared" si="13"/>
        <v>4234.3</v>
      </c>
      <c r="M58" s="234">
        <f t="shared" si="14"/>
        <v>3931.85</v>
      </c>
      <c r="N58" s="54">
        <v>97</v>
      </c>
      <c r="O58" s="94">
        <v>9423</v>
      </c>
      <c r="P58" s="93">
        <f t="shared" si="15"/>
        <v>6596.0999999999995</v>
      </c>
      <c r="Q58" s="97">
        <f t="shared" si="16"/>
        <v>6124.95</v>
      </c>
    </row>
    <row r="59" spans="1:18" x14ac:dyDescent="0.25">
      <c r="A59" s="186" t="s">
        <v>27</v>
      </c>
      <c r="B59" s="146">
        <v>10</v>
      </c>
      <c r="C59" s="157">
        <v>984</v>
      </c>
      <c r="D59" s="159">
        <f t="shared" si="17"/>
        <v>738</v>
      </c>
      <c r="E59" s="56">
        <f t="shared" si="10"/>
        <v>688.8</v>
      </c>
      <c r="F59" s="54">
        <v>11</v>
      </c>
      <c r="G59" s="94">
        <v>1169</v>
      </c>
      <c r="H59" s="93">
        <f t="shared" si="11"/>
        <v>876.75</v>
      </c>
      <c r="I59" s="234">
        <f t="shared" si="12"/>
        <v>818.3</v>
      </c>
      <c r="J59" s="54">
        <v>8</v>
      </c>
      <c r="K59" s="94">
        <v>828</v>
      </c>
      <c r="L59" s="93">
        <f t="shared" si="13"/>
        <v>579.59999999999991</v>
      </c>
      <c r="M59" s="234">
        <f t="shared" si="14"/>
        <v>538.20000000000005</v>
      </c>
      <c r="N59" s="54">
        <v>9</v>
      </c>
      <c r="O59" s="94">
        <v>892</v>
      </c>
      <c r="P59" s="93">
        <f t="shared" si="15"/>
        <v>624.4</v>
      </c>
      <c r="Q59" s="258">
        <f t="shared" si="16"/>
        <v>579.80000000000007</v>
      </c>
    </row>
    <row r="60" spans="1:18" x14ac:dyDescent="0.25">
      <c r="A60" s="186" t="s">
        <v>28</v>
      </c>
      <c r="B60" s="146"/>
      <c r="C60" s="157"/>
      <c r="D60" s="159"/>
      <c r="E60" s="56"/>
      <c r="F60" s="54"/>
      <c r="G60" s="94"/>
      <c r="H60" s="93"/>
      <c r="I60" s="234"/>
      <c r="J60" s="54">
        <v>3</v>
      </c>
      <c r="K60" s="94">
        <v>198</v>
      </c>
      <c r="L60" s="93">
        <f t="shared" si="13"/>
        <v>138.6</v>
      </c>
      <c r="M60" s="234">
        <f t="shared" si="14"/>
        <v>128.70000000000002</v>
      </c>
      <c r="N60" s="54">
        <v>2</v>
      </c>
      <c r="O60" s="94">
        <v>242</v>
      </c>
      <c r="P60" s="93">
        <f t="shared" si="15"/>
        <v>169.39999999999998</v>
      </c>
      <c r="Q60" s="97">
        <f t="shared" si="16"/>
        <v>157.30000000000001</v>
      </c>
    </row>
    <row r="61" spans="1:18" x14ac:dyDescent="0.25">
      <c r="A61" s="186" t="s">
        <v>29</v>
      </c>
      <c r="B61" s="146">
        <v>291</v>
      </c>
      <c r="C61" s="157">
        <v>29912</v>
      </c>
      <c r="D61" s="159">
        <f t="shared" si="17"/>
        <v>22434</v>
      </c>
      <c r="E61" s="56">
        <f t="shared" si="10"/>
        <v>20938.399999999998</v>
      </c>
      <c r="F61" s="54">
        <v>207</v>
      </c>
      <c r="G61" s="94">
        <v>20992</v>
      </c>
      <c r="H61" s="93">
        <f t="shared" si="11"/>
        <v>15744</v>
      </c>
      <c r="I61" s="234">
        <f t="shared" si="12"/>
        <v>14694.4</v>
      </c>
      <c r="J61" s="54">
        <v>275</v>
      </c>
      <c r="K61" s="94">
        <v>26059</v>
      </c>
      <c r="L61" s="93">
        <f t="shared" si="13"/>
        <v>18241.3</v>
      </c>
      <c r="M61" s="234">
        <f t="shared" si="14"/>
        <v>16938.350000000002</v>
      </c>
      <c r="N61" s="54">
        <v>223</v>
      </c>
      <c r="O61" s="94">
        <v>22991</v>
      </c>
      <c r="P61" s="93">
        <f t="shared" si="15"/>
        <v>16093.699999999999</v>
      </c>
      <c r="Q61" s="248">
        <f t="shared" si="16"/>
        <v>14944.15</v>
      </c>
      <c r="R61" s="154"/>
    </row>
    <row r="62" spans="1:18" x14ac:dyDescent="0.25">
      <c r="A62" s="186" t="s">
        <v>30</v>
      </c>
      <c r="B62" s="146">
        <v>62</v>
      </c>
      <c r="C62" s="157">
        <v>8014</v>
      </c>
      <c r="D62" s="159">
        <f t="shared" si="17"/>
        <v>6010.5</v>
      </c>
      <c r="E62" s="56">
        <f t="shared" si="10"/>
        <v>5609.7999999999993</v>
      </c>
      <c r="F62" s="54">
        <v>31</v>
      </c>
      <c r="G62" s="94">
        <v>3577</v>
      </c>
      <c r="H62" s="93">
        <f t="shared" si="11"/>
        <v>2682.75</v>
      </c>
      <c r="I62" s="234">
        <f t="shared" si="12"/>
        <v>2503.8999999999996</v>
      </c>
      <c r="J62" s="54">
        <v>34</v>
      </c>
      <c r="K62" s="94">
        <v>4248</v>
      </c>
      <c r="L62" s="93">
        <f t="shared" si="13"/>
        <v>2973.6</v>
      </c>
      <c r="M62" s="234">
        <f t="shared" si="14"/>
        <v>2761.2000000000003</v>
      </c>
      <c r="N62" s="54">
        <v>18</v>
      </c>
      <c r="O62" s="94">
        <v>2286</v>
      </c>
      <c r="P62" s="93">
        <f t="shared" si="15"/>
        <v>1600.1999999999998</v>
      </c>
      <c r="Q62" s="95">
        <f t="shared" si="16"/>
        <v>1485.9</v>
      </c>
    </row>
    <row r="63" spans="1:18" x14ac:dyDescent="0.25">
      <c r="A63" s="186" t="s">
        <v>31</v>
      </c>
      <c r="B63" s="146">
        <v>271</v>
      </c>
      <c r="C63" s="157">
        <v>32495</v>
      </c>
      <c r="D63" s="159">
        <f t="shared" si="17"/>
        <v>24371.25</v>
      </c>
      <c r="E63" s="56">
        <f t="shared" si="10"/>
        <v>22746.5</v>
      </c>
      <c r="F63" s="54">
        <v>380</v>
      </c>
      <c r="G63" s="94">
        <v>40320</v>
      </c>
      <c r="H63" s="93">
        <f t="shared" si="11"/>
        <v>30240</v>
      </c>
      <c r="I63" s="234">
        <f t="shared" si="12"/>
        <v>28224</v>
      </c>
      <c r="J63" s="54">
        <v>225</v>
      </c>
      <c r="K63" s="94">
        <v>23552</v>
      </c>
      <c r="L63" s="93">
        <f t="shared" si="13"/>
        <v>16486.399999999998</v>
      </c>
      <c r="M63" s="234">
        <f t="shared" si="14"/>
        <v>15308.800000000001</v>
      </c>
      <c r="N63" s="54">
        <v>188</v>
      </c>
      <c r="O63" s="94">
        <v>21161</v>
      </c>
      <c r="P63" s="93">
        <f t="shared" si="15"/>
        <v>14812.699999999999</v>
      </c>
      <c r="Q63" s="97">
        <f t="shared" si="16"/>
        <v>13754.65</v>
      </c>
    </row>
    <row r="64" spans="1:18" x14ac:dyDescent="0.25">
      <c r="A64" s="186" t="s">
        <v>32</v>
      </c>
      <c r="B64" s="146">
        <v>53</v>
      </c>
      <c r="C64" s="157">
        <v>5125</v>
      </c>
      <c r="D64" s="159">
        <f t="shared" si="17"/>
        <v>3843.75</v>
      </c>
      <c r="E64" s="56">
        <f t="shared" si="10"/>
        <v>3587.4999999999995</v>
      </c>
      <c r="F64" s="54">
        <v>66</v>
      </c>
      <c r="G64" s="94">
        <v>6655</v>
      </c>
      <c r="H64" s="93">
        <f t="shared" si="11"/>
        <v>4991.25</v>
      </c>
      <c r="I64" s="234">
        <f t="shared" si="12"/>
        <v>4658.5</v>
      </c>
      <c r="J64" s="54">
        <v>51</v>
      </c>
      <c r="K64" s="94">
        <v>4426</v>
      </c>
      <c r="L64" s="93">
        <f t="shared" si="13"/>
        <v>3098.2</v>
      </c>
      <c r="M64" s="234">
        <f t="shared" si="14"/>
        <v>2876.9</v>
      </c>
      <c r="N64" s="54">
        <v>53</v>
      </c>
      <c r="O64" s="94">
        <v>4780</v>
      </c>
      <c r="P64" s="93">
        <f t="shared" si="15"/>
        <v>3346</v>
      </c>
      <c r="Q64" s="277">
        <f t="shared" si="16"/>
        <v>3107</v>
      </c>
    </row>
    <row r="65" spans="1:17" x14ac:dyDescent="0.25">
      <c r="A65" s="186" t="s">
        <v>33</v>
      </c>
      <c r="B65" s="148">
        <v>18</v>
      </c>
      <c r="C65" s="157">
        <v>1385</v>
      </c>
      <c r="D65" s="159">
        <f t="shared" si="17"/>
        <v>1038.75</v>
      </c>
      <c r="E65" s="56">
        <f t="shared" si="10"/>
        <v>969.49999999999989</v>
      </c>
      <c r="F65" s="53">
        <v>14</v>
      </c>
      <c r="G65" s="94">
        <v>1136</v>
      </c>
      <c r="H65" s="93">
        <f t="shared" si="11"/>
        <v>852</v>
      </c>
      <c r="I65" s="234">
        <f t="shared" si="12"/>
        <v>795.19999999999993</v>
      </c>
      <c r="J65" s="53">
        <v>23</v>
      </c>
      <c r="K65" s="94">
        <v>1658</v>
      </c>
      <c r="L65" s="93">
        <f t="shared" si="13"/>
        <v>1160.5999999999999</v>
      </c>
      <c r="M65" s="234">
        <f t="shared" si="14"/>
        <v>1077.7</v>
      </c>
      <c r="N65" s="53">
        <v>11</v>
      </c>
      <c r="O65" s="94">
        <v>959</v>
      </c>
      <c r="P65" s="93">
        <f t="shared" si="15"/>
        <v>671.3</v>
      </c>
      <c r="Q65" s="95">
        <f t="shared" si="16"/>
        <v>623.35</v>
      </c>
    </row>
    <row r="66" spans="1:17" x14ac:dyDescent="0.25">
      <c r="A66" s="186" t="s">
        <v>34</v>
      </c>
      <c r="B66" s="146">
        <v>181</v>
      </c>
      <c r="C66" s="157">
        <v>19682</v>
      </c>
      <c r="D66" s="159">
        <f t="shared" si="17"/>
        <v>14761.5</v>
      </c>
      <c r="E66" s="56">
        <f t="shared" si="10"/>
        <v>13777.4</v>
      </c>
      <c r="F66" s="54">
        <v>329</v>
      </c>
      <c r="G66" s="94">
        <v>31152</v>
      </c>
      <c r="H66" s="93">
        <f t="shared" si="11"/>
        <v>23364</v>
      </c>
      <c r="I66" s="234">
        <f t="shared" si="12"/>
        <v>21806.399999999998</v>
      </c>
      <c r="J66" s="54">
        <v>192</v>
      </c>
      <c r="K66" s="94">
        <v>20217</v>
      </c>
      <c r="L66" s="93">
        <f t="shared" si="13"/>
        <v>14151.9</v>
      </c>
      <c r="M66" s="234">
        <f t="shared" si="14"/>
        <v>13141.050000000001</v>
      </c>
      <c r="N66" s="54">
        <v>203</v>
      </c>
      <c r="O66" s="94">
        <v>22609</v>
      </c>
      <c r="P66" s="93">
        <f t="shared" si="15"/>
        <v>15826.3</v>
      </c>
      <c r="Q66" s="95">
        <f t="shared" si="16"/>
        <v>14695.85</v>
      </c>
    </row>
    <row r="67" spans="1:17" x14ac:dyDescent="0.25">
      <c r="A67" s="186" t="s">
        <v>35</v>
      </c>
      <c r="B67" s="146">
        <v>13</v>
      </c>
      <c r="C67" s="157">
        <v>1595</v>
      </c>
      <c r="D67" s="159">
        <f t="shared" si="17"/>
        <v>1196.25</v>
      </c>
      <c r="E67" s="56">
        <f t="shared" si="10"/>
        <v>1116.5</v>
      </c>
      <c r="F67" s="54">
        <v>20</v>
      </c>
      <c r="G67" s="94">
        <v>2078</v>
      </c>
      <c r="H67" s="93">
        <f t="shared" si="11"/>
        <v>1558.5</v>
      </c>
      <c r="I67" s="234">
        <f t="shared" si="12"/>
        <v>1454.6</v>
      </c>
      <c r="J67" s="54">
        <v>17</v>
      </c>
      <c r="K67" s="94">
        <v>1784</v>
      </c>
      <c r="L67" s="93">
        <f t="shared" si="13"/>
        <v>1248.8</v>
      </c>
      <c r="M67" s="234">
        <f t="shared" si="14"/>
        <v>1159.6000000000001</v>
      </c>
      <c r="N67" s="54">
        <v>18</v>
      </c>
      <c r="O67" s="94">
        <v>1697</v>
      </c>
      <c r="P67" s="93">
        <f t="shared" si="15"/>
        <v>1187.8999999999999</v>
      </c>
      <c r="Q67" s="97">
        <f t="shared" si="16"/>
        <v>1103.05</v>
      </c>
    </row>
    <row r="68" spans="1:17" x14ac:dyDescent="0.25">
      <c r="A68" s="186" t="s">
        <v>36</v>
      </c>
      <c r="B68" s="146">
        <v>73</v>
      </c>
      <c r="C68" s="157">
        <v>9183</v>
      </c>
      <c r="D68" s="159">
        <f t="shared" si="17"/>
        <v>6887.25</v>
      </c>
      <c r="E68" s="56">
        <f t="shared" si="10"/>
        <v>6428.0999999999995</v>
      </c>
      <c r="F68" s="54">
        <v>314</v>
      </c>
      <c r="G68" s="94">
        <v>29220</v>
      </c>
      <c r="H68" s="93">
        <f t="shared" si="11"/>
        <v>21915</v>
      </c>
      <c r="I68" s="234">
        <f t="shared" si="12"/>
        <v>20454</v>
      </c>
      <c r="J68" s="54">
        <v>87</v>
      </c>
      <c r="K68" s="94">
        <v>8339</v>
      </c>
      <c r="L68" s="93">
        <f t="shared" si="13"/>
        <v>5837.2999999999993</v>
      </c>
      <c r="M68" s="234">
        <f t="shared" si="14"/>
        <v>5420.35</v>
      </c>
      <c r="N68" s="54">
        <v>92</v>
      </c>
      <c r="O68" s="94">
        <v>9503</v>
      </c>
      <c r="P68" s="93">
        <f t="shared" si="15"/>
        <v>6652.0999999999995</v>
      </c>
      <c r="Q68" s="97">
        <f t="shared" si="16"/>
        <v>6176.95</v>
      </c>
    </row>
    <row r="69" spans="1:17" ht="15.75" thickBot="1" x14ac:dyDescent="0.3">
      <c r="A69" s="187" t="s">
        <v>37</v>
      </c>
      <c r="B69" s="149">
        <v>128</v>
      </c>
      <c r="C69" s="160">
        <v>14752</v>
      </c>
      <c r="D69" s="161">
        <f t="shared" si="17"/>
        <v>11064</v>
      </c>
      <c r="E69" s="238">
        <f t="shared" si="10"/>
        <v>10326.4</v>
      </c>
      <c r="F69" s="55">
        <v>221</v>
      </c>
      <c r="G69" s="100">
        <v>25444</v>
      </c>
      <c r="H69" s="93">
        <f t="shared" si="11"/>
        <v>19083</v>
      </c>
      <c r="I69" s="234">
        <f t="shared" si="12"/>
        <v>17810.8</v>
      </c>
      <c r="J69" s="55">
        <v>148</v>
      </c>
      <c r="K69" s="100">
        <v>16018</v>
      </c>
      <c r="L69" s="93">
        <f t="shared" si="13"/>
        <v>11212.599999999999</v>
      </c>
      <c r="M69" s="234">
        <f t="shared" si="14"/>
        <v>10411.700000000001</v>
      </c>
      <c r="N69" s="55">
        <v>70</v>
      </c>
      <c r="O69" s="100">
        <v>8495</v>
      </c>
      <c r="P69" s="252">
        <f t="shared" si="15"/>
        <v>5946.5</v>
      </c>
      <c r="Q69" s="277">
        <f t="shared" si="16"/>
        <v>5521.75</v>
      </c>
    </row>
    <row r="70" spans="1:17" ht="16.5" thickTop="1" thickBot="1" x14ac:dyDescent="0.3">
      <c r="A70" s="112" t="s">
        <v>11</v>
      </c>
      <c r="B70" s="163">
        <f t="shared" ref="B70:D70" si="18">SUM(B39:B69)</f>
        <v>2558</v>
      </c>
      <c r="C70" s="214">
        <f t="shared" si="18"/>
        <v>302042</v>
      </c>
      <c r="D70" s="215">
        <f t="shared" si="18"/>
        <v>226531.5</v>
      </c>
      <c r="E70" s="270">
        <f>SUM(E39:E69)</f>
        <v>211429.4</v>
      </c>
      <c r="F70" s="162">
        <f>SUM(F39:F69)</f>
        <v>3359</v>
      </c>
      <c r="G70" s="203">
        <f t="shared" ref="G70:P70" si="19">SUM(G39:G69)</f>
        <v>350859</v>
      </c>
      <c r="H70" s="204">
        <f t="shared" si="19"/>
        <v>263144.25</v>
      </c>
      <c r="I70" s="244">
        <f>SUM(I39:I69)</f>
        <v>245601.29999999996</v>
      </c>
      <c r="J70" s="107">
        <f t="shared" si="19"/>
        <v>2415</v>
      </c>
      <c r="K70" s="205">
        <f t="shared" si="19"/>
        <v>261581</v>
      </c>
      <c r="L70" s="206">
        <f t="shared" si="19"/>
        <v>183106.7</v>
      </c>
      <c r="M70" s="247">
        <f>SUM(M39:M69)</f>
        <v>170027.65000000002</v>
      </c>
      <c r="N70" s="180">
        <f t="shared" si="19"/>
        <v>2418</v>
      </c>
      <c r="O70" s="207">
        <f t="shared" si="19"/>
        <v>266549</v>
      </c>
      <c r="P70" s="253">
        <f t="shared" si="19"/>
        <v>186584.3</v>
      </c>
      <c r="Q70" s="262">
        <f>SUM(Q39:Q69)</f>
        <v>173256.85</v>
      </c>
    </row>
    <row r="71" spans="1:17" ht="15.75" customHeight="1" thickBot="1" x14ac:dyDescent="0.3">
      <c r="B71" s="116"/>
      <c r="C71" s="352" t="s">
        <v>156</v>
      </c>
      <c r="D71" s="353"/>
      <c r="E71" s="354"/>
      <c r="F71" s="116"/>
      <c r="G71" s="346" t="s">
        <v>150</v>
      </c>
      <c r="H71" s="347"/>
      <c r="I71" s="348"/>
      <c r="K71" s="355" t="s">
        <v>148</v>
      </c>
      <c r="L71" s="356"/>
      <c r="M71" s="357"/>
      <c r="O71" s="325" t="s">
        <v>147</v>
      </c>
      <c r="P71" s="326"/>
      <c r="Q71" s="327"/>
    </row>
    <row r="73" spans="1:17" ht="15.75" thickBot="1" x14ac:dyDescent="0.3"/>
    <row r="74" spans="1:17" ht="21.75" thickBot="1" x14ac:dyDescent="0.4">
      <c r="A74" s="58"/>
      <c r="B74" s="322" t="s">
        <v>72</v>
      </c>
      <c r="C74" s="323"/>
      <c r="D74" s="323"/>
      <c r="E74" s="323"/>
      <c r="F74" s="324"/>
      <c r="G74" s="185"/>
    </row>
    <row r="75" spans="1:17" ht="39" customHeight="1" thickBot="1" x14ac:dyDescent="0.35">
      <c r="B75" s="111"/>
      <c r="C75" s="111"/>
      <c r="D75" s="211" t="s">
        <v>91</v>
      </c>
      <c r="E75" s="222" t="s">
        <v>138</v>
      </c>
      <c r="F75" s="268" t="s">
        <v>162</v>
      </c>
    </row>
    <row r="76" spans="1:17" ht="19.5" thickBot="1" x14ac:dyDescent="0.35">
      <c r="B76" s="109" t="s">
        <v>158</v>
      </c>
      <c r="C76" s="108"/>
      <c r="D76" s="223">
        <f>C31</f>
        <v>302042</v>
      </c>
      <c r="E76" s="227">
        <f>D76*0.7</f>
        <v>211429.4</v>
      </c>
      <c r="F76" s="227">
        <f>D76*0.65</f>
        <v>196327.30000000002</v>
      </c>
    </row>
    <row r="77" spans="1:17" ht="19.5" customHeight="1" thickBot="1" x14ac:dyDescent="0.35">
      <c r="B77" s="109" t="s">
        <v>128</v>
      </c>
      <c r="C77" s="108"/>
      <c r="D77" s="124">
        <f>G31</f>
        <v>350859</v>
      </c>
      <c r="E77" s="228">
        <f>D77*0.7</f>
        <v>245601.3</v>
      </c>
      <c r="F77" s="228">
        <f>D77*0.65</f>
        <v>228058.35</v>
      </c>
    </row>
    <row r="78" spans="1:17" ht="19.5" customHeight="1" x14ac:dyDescent="0.25">
      <c r="D78" s="117"/>
      <c r="E78" s="117"/>
      <c r="F78" s="110"/>
    </row>
    <row r="79" spans="1:17" ht="19.5" customHeight="1" thickBot="1" x14ac:dyDescent="0.3">
      <c r="D79" s="117"/>
      <c r="E79" s="117"/>
      <c r="F79" s="110"/>
    </row>
    <row r="80" spans="1:17" ht="39" customHeight="1" thickBot="1" x14ac:dyDescent="0.3">
      <c r="D80" s="199" t="s">
        <v>91</v>
      </c>
      <c r="E80" s="222" t="s">
        <v>140</v>
      </c>
      <c r="F80" s="268" t="s">
        <v>163</v>
      </c>
    </row>
    <row r="81" spans="2:6" ht="19.5" customHeight="1" thickBot="1" x14ac:dyDescent="0.35">
      <c r="B81" s="109" t="s">
        <v>118</v>
      </c>
      <c r="C81" s="108"/>
      <c r="D81" s="220">
        <f>K31</f>
        <v>261581</v>
      </c>
      <c r="E81" s="229">
        <f>D81*0.65</f>
        <v>170027.65</v>
      </c>
      <c r="F81" s="229">
        <f>D81*0.6</f>
        <v>156948.6</v>
      </c>
    </row>
    <row r="82" spans="2:6" ht="19.5" customHeight="1" thickBot="1" x14ac:dyDescent="0.35">
      <c r="B82" s="109" t="s">
        <v>111</v>
      </c>
      <c r="C82" s="108"/>
      <c r="D82" s="184">
        <f>O31</f>
        <v>266549</v>
      </c>
      <c r="E82" s="230">
        <f>D82*0.65</f>
        <v>173256.85</v>
      </c>
      <c r="F82" s="230">
        <f>D82*0.6</f>
        <v>159929.4</v>
      </c>
    </row>
    <row r="83" spans="2:6" ht="19.5" customHeight="1" x14ac:dyDescent="0.25">
      <c r="F83" s="59"/>
    </row>
  </sheetData>
  <mergeCells count="20">
    <mergeCell ref="F6:I6"/>
    <mergeCell ref="G32:I32"/>
    <mergeCell ref="F37:I37"/>
    <mergeCell ref="G71:I71"/>
    <mergeCell ref="B1:K1"/>
    <mergeCell ref="B6:E6"/>
    <mergeCell ref="J6:M6"/>
    <mergeCell ref="B4:Q4"/>
    <mergeCell ref="N6:Q6"/>
    <mergeCell ref="B74:F74"/>
    <mergeCell ref="C32:E32"/>
    <mergeCell ref="B37:E37"/>
    <mergeCell ref="K32:M32"/>
    <mergeCell ref="J37:M37"/>
    <mergeCell ref="K71:M71"/>
    <mergeCell ref="B35:Q35"/>
    <mergeCell ref="O32:Q32"/>
    <mergeCell ref="N37:Q37"/>
    <mergeCell ref="O71:Q71"/>
    <mergeCell ref="C71:E7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workbookViewId="0">
      <selection activeCell="H65" sqref="H65"/>
    </sheetView>
  </sheetViews>
  <sheetFormatPr defaultRowHeight="15" x14ac:dyDescent="0.25"/>
  <cols>
    <col min="1" max="1" width="27.7109375" bestFit="1" customWidth="1"/>
    <col min="2" max="2" width="10.140625" bestFit="1" customWidth="1"/>
    <col min="3" max="3" width="11.140625" bestFit="1" customWidth="1"/>
    <col min="4" max="4" width="10.140625" bestFit="1" customWidth="1"/>
    <col min="37" max="37" width="10.140625" bestFit="1" customWidth="1"/>
    <col min="39" max="39" width="11.140625" bestFit="1" customWidth="1"/>
  </cols>
  <sheetData>
    <row r="1" spans="1:39" ht="15.75" x14ac:dyDescent="0.25">
      <c r="A1" s="6"/>
      <c r="B1" s="367" t="s">
        <v>1</v>
      </c>
      <c r="C1" s="369"/>
      <c r="D1" s="368"/>
      <c r="E1" s="367" t="s">
        <v>38</v>
      </c>
      <c r="F1" s="369"/>
      <c r="G1" s="368"/>
      <c r="H1" s="367" t="s">
        <v>2</v>
      </c>
      <c r="I1" s="369"/>
      <c r="J1" s="368"/>
      <c r="K1" s="367" t="s">
        <v>3</v>
      </c>
      <c r="L1" s="369"/>
      <c r="M1" s="368"/>
      <c r="N1" s="367" t="s">
        <v>4</v>
      </c>
      <c r="O1" s="369"/>
      <c r="P1" s="368"/>
      <c r="Q1" s="367" t="s">
        <v>5</v>
      </c>
      <c r="R1" s="369"/>
      <c r="S1" s="368"/>
      <c r="T1" s="367" t="s">
        <v>6</v>
      </c>
      <c r="U1" s="369"/>
      <c r="V1" s="368"/>
      <c r="W1" s="367" t="s">
        <v>7</v>
      </c>
      <c r="X1" s="369"/>
      <c r="Y1" s="368"/>
      <c r="Z1" s="367" t="s">
        <v>8</v>
      </c>
      <c r="AA1" s="369"/>
      <c r="AB1" s="368"/>
      <c r="AC1" s="367" t="s">
        <v>9</v>
      </c>
      <c r="AD1" s="369"/>
      <c r="AE1" s="368"/>
      <c r="AF1" s="370" t="s">
        <v>10</v>
      </c>
      <c r="AG1" s="371"/>
      <c r="AH1" s="371"/>
      <c r="AI1" s="371"/>
      <c r="AJ1" s="371"/>
      <c r="AK1" s="372"/>
      <c r="AL1" s="367" t="s">
        <v>39</v>
      </c>
      <c r="AM1" s="368"/>
    </row>
    <row r="2" spans="1:39" ht="60" x14ac:dyDescent="0.25">
      <c r="A2" s="7" t="s">
        <v>12</v>
      </c>
      <c r="B2" s="8" t="s">
        <v>40</v>
      </c>
      <c r="C2" s="8" t="s">
        <v>41</v>
      </c>
      <c r="D2" s="8" t="s">
        <v>42</v>
      </c>
      <c r="E2" s="8" t="s">
        <v>40</v>
      </c>
      <c r="F2" s="8" t="s">
        <v>41</v>
      </c>
      <c r="G2" s="8" t="s">
        <v>42</v>
      </c>
      <c r="H2" s="8" t="s">
        <v>43</v>
      </c>
      <c r="I2" s="8" t="s">
        <v>41</v>
      </c>
      <c r="J2" s="8" t="s">
        <v>42</v>
      </c>
      <c r="K2" s="8" t="s">
        <v>43</v>
      </c>
      <c r="L2" s="8" t="s">
        <v>41</v>
      </c>
      <c r="M2" s="8" t="s">
        <v>42</v>
      </c>
      <c r="N2" s="8" t="s">
        <v>43</v>
      </c>
      <c r="O2" s="8" t="s">
        <v>41</v>
      </c>
      <c r="P2" s="8" t="s">
        <v>42</v>
      </c>
      <c r="Q2" s="9" t="s">
        <v>43</v>
      </c>
      <c r="R2" s="9" t="s">
        <v>41</v>
      </c>
      <c r="S2" s="8" t="s">
        <v>42</v>
      </c>
      <c r="T2" s="9" t="s">
        <v>43</v>
      </c>
      <c r="U2" s="9" t="s">
        <v>41</v>
      </c>
      <c r="V2" s="8" t="s">
        <v>42</v>
      </c>
      <c r="W2" s="8" t="s">
        <v>43</v>
      </c>
      <c r="X2" s="8" t="s">
        <v>41</v>
      </c>
      <c r="Y2" s="8" t="s">
        <v>42</v>
      </c>
      <c r="Z2" s="9" t="s">
        <v>43</v>
      </c>
      <c r="AA2" s="9" t="s">
        <v>41</v>
      </c>
      <c r="AB2" s="8" t="s">
        <v>42</v>
      </c>
      <c r="AC2" s="10" t="s">
        <v>43</v>
      </c>
      <c r="AD2" s="9" t="s">
        <v>41</v>
      </c>
      <c r="AE2" s="8" t="s">
        <v>42</v>
      </c>
      <c r="AF2" s="11" t="s">
        <v>44</v>
      </c>
      <c r="AG2" s="11" t="s">
        <v>45</v>
      </c>
      <c r="AH2" s="12" t="s">
        <v>42</v>
      </c>
      <c r="AI2" s="11" t="s">
        <v>46</v>
      </c>
      <c r="AJ2" s="11" t="s">
        <v>47</v>
      </c>
      <c r="AK2" s="12" t="s">
        <v>42</v>
      </c>
      <c r="AL2" s="9" t="s">
        <v>48</v>
      </c>
      <c r="AM2" s="9" t="s">
        <v>49</v>
      </c>
    </row>
    <row r="3" spans="1:39" x14ac:dyDescent="0.25">
      <c r="A3" s="13" t="s">
        <v>13</v>
      </c>
      <c r="B3" s="14"/>
      <c r="C3" s="15"/>
      <c r="D3" s="15"/>
      <c r="E3" s="14"/>
      <c r="F3" s="15"/>
      <c r="G3" s="15"/>
      <c r="H3" s="14"/>
      <c r="I3" s="14"/>
      <c r="J3" s="15"/>
      <c r="K3" s="16"/>
      <c r="L3" s="15"/>
      <c r="M3" s="15"/>
      <c r="N3" s="16"/>
      <c r="O3" s="15"/>
      <c r="P3" s="15"/>
      <c r="Q3" s="16"/>
      <c r="R3" s="15"/>
      <c r="S3" s="15"/>
      <c r="T3" s="14">
        <v>23</v>
      </c>
      <c r="U3" s="15">
        <v>60.204347826086959</v>
      </c>
      <c r="V3" s="15">
        <f>T3*U3</f>
        <v>1384.7</v>
      </c>
      <c r="W3" s="14"/>
      <c r="X3" s="15"/>
      <c r="Y3" s="15"/>
      <c r="Z3" s="17"/>
      <c r="AA3" s="17"/>
      <c r="AB3" s="15"/>
      <c r="AC3" s="17"/>
      <c r="AD3" s="17"/>
      <c r="AE3" s="18"/>
      <c r="AF3" s="19"/>
      <c r="AG3" s="19"/>
      <c r="AH3" s="18"/>
      <c r="AI3" s="14">
        <v>24</v>
      </c>
      <c r="AJ3" s="15">
        <v>63.458333333333336</v>
      </c>
      <c r="AK3" s="15">
        <f>AI3*AJ3</f>
        <v>1523</v>
      </c>
      <c r="AL3" s="14">
        <f>SUM(AI3,T3)</f>
        <v>47</v>
      </c>
      <c r="AM3" s="15">
        <f>SUM(V3,AK3)</f>
        <v>2907.7</v>
      </c>
    </row>
    <row r="4" spans="1:39" x14ac:dyDescent="0.25">
      <c r="A4" s="13" t="s">
        <v>14</v>
      </c>
      <c r="B4" s="14"/>
      <c r="C4" s="15"/>
      <c r="D4" s="15"/>
      <c r="E4" s="14"/>
      <c r="F4" s="15"/>
      <c r="G4" s="15"/>
      <c r="H4" s="14"/>
      <c r="I4" s="14"/>
      <c r="J4" s="15"/>
      <c r="K4" s="16"/>
      <c r="L4" s="15"/>
      <c r="M4" s="15"/>
      <c r="N4" s="16"/>
      <c r="O4" s="15"/>
      <c r="P4" s="15"/>
      <c r="Q4" s="16">
        <v>11</v>
      </c>
      <c r="R4" s="15">
        <v>68.590909090909093</v>
      </c>
      <c r="S4" s="15">
        <f>Q4*R4</f>
        <v>754.5</v>
      </c>
      <c r="T4" s="14"/>
      <c r="U4" s="15"/>
      <c r="V4" s="15"/>
      <c r="W4" s="14">
        <v>3</v>
      </c>
      <c r="X4" s="15">
        <v>101.66666666666667</v>
      </c>
      <c r="Y4" s="15">
        <f t="shared" ref="Y4:Y26" si="0">W4*X4</f>
        <v>305</v>
      </c>
      <c r="Z4" s="17"/>
      <c r="AA4" s="17"/>
      <c r="AB4" s="15"/>
      <c r="AC4" s="17"/>
      <c r="AD4" s="17"/>
      <c r="AE4" s="18"/>
      <c r="AF4" s="19"/>
      <c r="AG4" s="19"/>
      <c r="AH4" s="18"/>
      <c r="AI4" s="14"/>
      <c r="AJ4" s="15"/>
      <c r="AK4" s="15"/>
      <c r="AL4" s="16">
        <f>SUM(Q4,W4)</f>
        <v>14</v>
      </c>
      <c r="AM4" s="15">
        <f>SUM(S4,Y4)</f>
        <v>1059.5</v>
      </c>
    </row>
    <row r="5" spans="1:39" x14ac:dyDescent="0.25">
      <c r="A5" s="20" t="s">
        <v>15</v>
      </c>
      <c r="B5" s="2">
        <v>2</v>
      </c>
      <c r="C5" s="21">
        <v>44.975000000000001</v>
      </c>
      <c r="D5" s="15">
        <f t="shared" ref="D5:D27" si="1">B5*C5</f>
        <v>89.95</v>
      </c>
      <c r="E5" s="2"/>
      <c r="F5" s="21"/>
      <c r="G5" s="15"/>
      <c r="H5" s="2"/>
      <c r="I5" s="22"/>
      <c r="J5" s="15"/>
      <c r="K5" s="23"/>
      <c r="L5" s="24"/>
      <c r="M5" s="15"/>
      <c r="N5" s="23"/>
      <c r="O5" s="24"/>
      <c r="P5" s="15"/>
      <c r="Q5" s="23"/>
      <c r="R5" s="24"/>
      <c r="S5" s="15"/>
      <c r="T5" s="2">
        <v>16</v>
      </c>
      <c r="U5" s="15">
        <v>66.809375000000003</v>
      </c>
      <c r="V5" s="15">
        <f>T5*U5</f>
        <v>1068.95</v>
      </c>
      <c r="W5" s="2"/>
      <c r="X5" s="24"/>
      <c r="Y5" s="15"/>
      <c r="Z5" s="1"/>
      <c r="AA5" s="1"/>
      <c r="AB5" s="15"/>
      <c r="AC5" s="1"/>
      <c r="AD5" s="1"/>
      <c r="AE5" s="18"/>
      <c r="AF5" s="2"/>
      <c r="AG5" s="24"/>
      <c r="AH5" s="18"/>
      <c r="AI5" s="2">
        <v>25</v>
      </c>
      <c r="AJ5" s="15">
        <v>73.400000000000006</v>
      </c>
      <c r="AK5" s="15">
        <f t="shared" ref="AK5:AK27" si="2">AI5*AJ5</f>
        <v>1835.0000000000002</v>
      </c>
      <c r="AL5" s="2">
        <f>SUM(B5,T5,AI5)</f>
        <v>43</v>
      </c>
      <c r="AM5" s="15">
        <f>SUM(D5,V5,AK5)</f>
        <v>2993.9000000000005</v>
      </c>
    </row>
    <row r="6" spans="1:39" x14ac:dyDescent="0.25">
      <c r="A6" s="20" t="s">
        <v>16</v>
      </c>
      <c r="B6" s="2">
        <v>23</v>
      </c>
      <c r="C6" s="21">
        <v>96.343478260869574</v>
      </c>
      <c r="D6" s="15">
        <f t="shared" si="1"/>
        <v>2215.9</v>
      </c>
      <c r="E6" s="2"/>
      <c r="F6" s="21"/>
      <c r="G6" s="15"/>
      <c r="H6" s="2"/>
      <c r="I6" s="22"/>
      <c r="J6" s="15"/>
      <c r="K6" s="23"/>
      <c r="L6" s="24"/>
      <c r="M6" s="15"/>
      <c r="N6" s="23"/>
      <c r="O6" s="24"/>
      <c r="P6" s="15"/>
      <c r="Q6" s="23"/>
      <c r="R6" s="24"/>
      <c r="S6" s="15"/>
      <c r="T6" s="2"/>
      <c r="U6" s="15"/>
      <c r="V6" s="15"/>
      <c r="W6" s="2"/>
      <c r="X6" s="24"/>
      <c r="Y6" s="15"/>
      <c r="Z6" s="1"/>
      <c r="AA6" s="1"/>
      <c r="AB6" s="15"/>
      <c r="AC6" s="1"/>
      <c r="AD6" s="1"/>
      <c r="AE6" s="18"/>
      <c r="AF6" s="2"/>
      <c r="AG6" s="24"/>
      <c r="AH6" s="18"/>
      <c r="AI6" s="2"/>
      <c r="AJ6" s="15"/>
      <c r="AK6" s="15"/>
      <c r="AL6" s="2">
        <f>SUM(B6)</f>
        <v>23</v>
      </c>
      <c r="AM6" s="15">
        <f>SUM(D6)</f>
        <v>2215.9</v>
      </c>
    </row>
    <row r="7" spans="1:39" x14ac:dyDescent="0.25">
      <c r="A7" s="20" t="s">
        <v>17</v>
      </c>
      <c r="B7" s="2">
        <v>45</v>
      </c>
      <c r="C7" s="21">
        <v>110.64777777777778</v>
      </c>
      <c r="D7" s="15">
        <f t="shared" si="1"/>
        <v>4979.1499999999996</v>
      </c>
      <c r="E7" s="2"/>
      <c r="F7" s="21"/>
      <c r="G7" s="15"/>
      <c r="H7" s="2"/>
      <c r="I7" s="22"/>
      <c r="J7" s="15"/>
      <c r="K7" s="23"/>
      <c r="L7" s="24"/>
      <c r="M7" s="15"/>
      <c r="N7" s="23"/>
      <c r="O7" s="24"/>
      <c r="P7" s="15"/>
      <c r="Q7" s="23"/>
      <c r="R7" s="24"/>
      <c r="S7" s="15"/>
      <c r="T7" s="2">
        <v>7</v>
      </c>
      <c r="U7" s="15">
        <v>57.821428571428569</v>
      </c>
      <c r="V7" s="15">
        <f>T7*U7</f>
        <v>404.75</v>
      </c>
      <c r="W7" s="2">
        <v>3</v>
      </c>
      <c r="X7" s="24">
        <v>122.33333333333333</v>
      </c>
      <c r="Y7" s="15">
        <f t="shared" si="0"/>
        <v>367</v>
      </c>
      <c r="Z7" s="1"/>
      <c r="AA7" s="1"/>
      <c r="AB7" s="15"/>
      <c r="AC7" s="1"/>
      <c r="AD7" s="1"/>
      <c r="AE7" s="18"/>
      <c r="AF7" s="2">
        <v>1</v>
      </c>
      <c r="AG7" s="24">
        <v>45</v>
      </c>
      <c r="AH7" s="18">
        <f t="shared" ref="AH7:AH27" si="3">AF7*AG7</f>
        <v>45</v>
      </c>
      <c r="AI7" s="2">
        <v>8</v>
      </c>
      <c r="AJ7" s="15">
        <v>48.4375</v>
      </c>
      <c r="AK7" s="15">
        <f t="shared" si="2"/>
        <v>387.5</v>
      </c>
      <c r="AL7" s="2">
        <f>SUM(B7,T7,W7,AF7,AI7)</f>
        <v>64</v>
      </c>
      <c r="AM7" s="15">
        <f>SUM(D7,V7,Y7,AH7,AK7)</f>
        <v>6183.4</v>
      </c>
    </row>
    <row r="8" spans="1:39" x14ac:dyDescent="0.25">
      <c r="A8" s="20" t="s">
        <v>18</v>
      </c>
      <c r="B8" s="2">
        <v>26</v>
      </c>
      <c r="C8" s="21">
        <v>71.603846153846149</v>
      </c>
      <c r="D8" s="15">
        <f t="shared" si="1"/>
        <v>1861.6999999999998</v>
      </c>
      <c r="E8" s="2">
        <v>16</v>
      </c>
      <c r="F8" s="21">
        <v>49.993750000000006</v>
      </c>
      <c r="G8" s="15">
        <f>E8*F8</f>
        <v>799.90000000000009</v>
      </c>
      <c r="H8" s="2"/>
      <c r="I8" s="22"/>
      <c r="J8" s="15"/>
      <c r="K8" s="23"/>
      <c r="L8" s="24"/>
      <c r="M8" s="15"/>
      <c r="N8" s="23">
        <v>3</v>
      </c>
      <c r="O8" s="24">
        <v>36.666666666666664</v>
      </c>
      <c r="P8" s="15">
        <f>N8*O8</f>
        <v>110</v>
      </c>
      <c r="Q8" s="23"/>
      <c r="R8" s="24"/>
      <c r="S8" s="15"/>
      <c r="T8" s="2"/>
      <c r="U8" s="15"/>
      <c r="V8" s="15"/>
      <c r="W8" s="2"/>
      <c r="X8" s="24"/>
      <c r="Y8" s="15"/>
      <c r="Z8" s="1"/>
      <c r="AA8" s="1"/>
      <c r="AB8" s="15"/>
      <c r="AC8" s="1"/>
      <c r="AD8" s="25"/>
      <c r="AE8" s="18"/>
      <c r="AF8" s="2">
        <v>5</v>
      </c>
      <c r="AG8" s="24">
        <v>102</v>
      </c>
      <c r="AH8" s="18">
        <f t="shared" si="3"/>
        <v>510</v>
      </c>
      <c r="AI8" s="2">
        <v>117</v>
      </c>
      <c r="AJ8" s="15">
        <v>68.07692307692308</v>
      </c>
      <c r="AK8" s="15">
        <f t="shared" si="2"/>
        <v>7965</v>
      </c>
      <c r="AL8" s="23">
        <f>SUM(B8,E8,N8,AF8,AI8)</f>
        <v>167</v>
      </c>
      <c r="AM8" s="15">
        <f>SUM(D8,G8,P8,AH8,AK8)</f>
        <v>11246.6</v>
      </c>
    </row>
    <row r="9" spans="1:39" x14ac:dyDescent="0.25">
      <c r="A9" s="20" t="s">
        <v>19</v>
      </c>
      <c r="B9" s="2"/>
      <c r="C9" s="21"/>
      <c r="D9" s="15"/>
      <c r="E9" s="2"/>
      <c r="F9" s="21"/>
      <c r="G9" s="15"/>
      <c r="H9" s="2"/>
      <c r="I9" s="22"/>
      <c r="J9" s="15"/>
      <c r="K9" s="23"/>
      <c r="L9" s="24"/>
      <c r="M9" s="15"/>
      <c r="N9" s="23"/>
      <c r="O9" s="24"/>
      <c r="P9" s="15"/>
      <c r="Q9" s="23"/>
      <c r="R9" s="24"/>
      <c r="S9" s="15"/>
      <c r="T9" s="2"/>
      <c r="U9" s="15"/>
      <c r="V9" s="15"/>
      <c r="W9" s="2"/>
      <c r="X9" s="24"/>
      <c r="Y9" s="15"/>
      <c r="Z9" s="1"/>
      <c r="AA9" s="1"/>
      <c r="AB9" s="15"/>
      <c r="AC9" s="2"/>
      <c r="AD9" s="24"/>
      <c r="AE9" s="18"/>
      <c r="AF9" s="2">
        <v>1</v>
      </c>
      <c r="AG9" s="24">
        <v>90</v>
      </c>
      <c r="AH9" s="18">
        <f t="shared" si="3"/>
        <v>90</v>
      </c>
      <c r="AI9" s="2">
        <v>13</v>
      </c>
      <c r="AJ9" s="15">
        <v>69.42307692307692</v>
      </c>
      <c r="AK9" s="15">
        <f t="shared" si="2"/>
        <v>902.5</v>
      </c>
      <c r="AL9" s="2">
        <f>SUM(AF9,AI9)</f>
        <v>14</v>
      </c>
      <c r="AM9" s="15">
        <f>SUM(AH9,AK9)</f>
        <v>992.5</v>
      </c>
    </row>
    <row r="10" spans="1:39" x14ac:dyDescent="0.25">
      <c r="A10" s="20" t="s">
        <v>20</v>
      </c>
      <c r="B10" s="2"/>
      <c r="C10" s="21"/>
      <c r="D10" s="15"/>
      <c r="E10" s="2"/>
      <c r="F10" s="21"/>
      <c r="G10" s="15"/>
      <c r="H10" s="2"/>
      <c r="I10" s="22"/>
      <c r="J10" s="15"/>
      <c r="K10" s="23"/>
      <c r="L10" s="24"/>
      <c r="M10" s="15"/>
      <c r="N10" s="23">
        <v>4</v>
      </c>
      <c r="O10" s="24">
        <v>50</v>
      </c>
      <c r="P10" s="15">
        <f>N10*O10</f>
        <v>200</v>
      </c>
      <c r="Q10" s="23"/>
      <c r="R10" s="24"/>
      <c r="S10" s="15"/>
      <c r="T10" s="2"/>
      <c r="U10" s="15"/>
      <c r="V10" s="15"/>
      <c r="W10" s="2">
        <v>9</v>
      </c>
      <c r="X10" s="24">
        <v>102.22222222222223</v>
      </c>
      <c r="Y10" s="15">
        <f t="shared" si="0"/>
        <v>920</v>
      </c>
      <c r="Z10" s="1"/>
      <c r="AA10" s="1"/>
      <c r="AB10" s="15"/>
      <c r="AC10" s="2">
        <v>12</v>
      </c>
      <c r="AD10" s="24">
        <v>95.833333333333329</v>
      </c>
      <c r="AE10" s="18">
        <f>AC10*AD10</f>
        <v>1150</v>
      </c>
      <c r="AF10" s="2"/>
      <c r="AG10" s="24"/>
      <c r="AH10" s="18"/>
      <c r="AI10" s="2"/>
      <c r="AJ10" s="15"/>
      <c r="AK10" s="15"/>
      <c r="AL10" s="23">
        <f>SUM(N10,W10,AC10)</f>
        <v>25</v>
      </c>
      <c r="AM10" s="15">
        <f>SUM(P10,Y10,AE10)</f>
        <v>2270</v>
      </c>
    </row>
    <row r="11" spans="1:39" x14ac:dyDescent="0.25">
      <c r="A11" s="20" t="s">
        <v>21</v>
      </c>
      <c r="B11" s="2">
        <v>76</v>
      </c>
      <c r="C11" s="21">
        <v>94.482894736842084</v>
      </c>
      <c r="D11" s="15">
        <f t="shared" si="1"/>
        <v>7180.699999999998</v>
      </c>
      <c r="E11" s="2">
        <v>13</v>
      </c>
      <c r="F11" s="21">
        <v>52.719230769230769</v>
      </c>
      <c r="G11" s="15">
        <f>E11*F11</f>
        <v>685.35</v>
      </c>
      <c r="H11" s="2">
        <v>8</v>
      </c>
      <c r="I11" s="24">
        <v>50.875</v>
      </c>
      <c r="J11" s="15">
        <f>H11*I11</f>
        <v>407</v>
      </c>
      <c r="K11" s="23"/>
      <c r="L11" s="26"/>
      <c r="M11" s="15"/>
      <c r="N11" s="27">
        <v>14</v>
      </c>
      <c r="O11" s="24">
        <v>44.857142857142854</v>
      </c>
      <c r="P11" s="15">
        <f>N11*O11</f>
        <v>628</v>
      </c>
      <c r="Q11" s="23">
        <v>17</v>
      </c>
      <c r="R11" s="24">
        <v>6.7147058823529413</v>
      </c>
      <c r="S11" s="15">
        <f>Q11*R11</f>
        <v>114.15</v>
      </c>
      <c r="T11" s="27">
        <v>16</v>
      </c>
      <c r="U11" s="15">
        <v>54.35</v>
      </c>
      <c r="V11" s="15">
        <f>T11*U11</f>
        <v>869.6</v>
      </c>
      <c r="W11" s="2">
        <v>8</v>
      </c>
      <c r="X11" s="24">
        <v>88.822500000000005</v>
      </c>
      <c r="Y11" s="15">
        <f t="shared" si="0"/>
        <v>710.58</v>
      </c>
      <c r="Z11" s="1"/>
      <c r="AA11" s="1"/>
      <c r="AB11" s="15"/>
      <c r="AC11" s="2">
        <v>40</v>
      </c>
      <c r="AD11" s="24">
        <v>95.25</v>
      </c>
      <c r="AE11" s="18">
        <f>AC11*AD11</f>
        <v>3810</v>
      </c>
      <c r="AF11" s="2">
        <v>50</v>
      </c>
      <c r="AG11" s="24">
        <v>60</v>
      </c>
      <c r="AH11" s="18">
        <f t="shared" si="3"/>
        <v>3000</v>
      </c>
      <c r="AI11" s="2">
        <v>171</v>
      </c>
      <c r="AJ11" s="15">
        <v>53.570175438596493</v>
      </c>
      <c r="AK11" s="15">
        <f t="shared" si="2"/>
        <v>9160.5</v>
      </c>
      <c r="AL11" s="23">
        <f>SUM(B11,E11,H11,N11,Q11,T11,W11,AC11,AF11,AI11)</f>
        <v>413</v>
      </c>
      <c r="AM11" s="15">
        <f>SUM(D11,G11,J11,P11,S11,V11,Y11,AE11,AH11,AK11)</f>
        <v>26565.879999999997</v>
      </c>
    </row>
    <row r="12" spans="1:39" x14ac:dyDescent="0.25">
      <c r="A12" s="20" t="s">
        <v>22</v>
      </c>
      <c r="B12" s="2">
        <v>90</v>
      </c>
      <c r="C12" s="21">
        <v>115.81666666666666</v>
      </c>
      <c r="D12" s="15">
        <f t="shared" si="1"/>
        <v>10423.5</v>
      </c>
      <c r="E12" s="2">
        <v>14</v>
      </c>
      <c r="F12" s="21">
        <v>64.642857142857139</v>
      </c>
      <c r="G12" s="15">
        <f>E12*F12</f>
        <v>905</v>
      </c>
      <c r="H12" s="2"/>
      <c r="I12" s="24"/>
      <c r="J12" s="15"/>
      <c r="K12" s="23"/>
      <c r="L12" s="24"/>
      <c r="M12" s="15"/>
      <c r="N12" s="23"/>
      <c r="O12" s="24"/>
      <c r="P12" s="15"/>
      <c r="Q12" s="23"/>
      <c r="R12" s="24"/>
      <c r="S12" s="15"/>
      <c r="T12" s="2"/>
      <c r="U12" s="15"/>
      <c r="V12" s="15"/>
      <c r="W12" s="2">
        <v>5</v>
      </c>
      <c r="X12" s="24">
        <v>99.6</v>
      </c>
      <c r="Y12" s="15">
        <f t="shared" si="0"/>
        <v>498</v>
      </c>
      <c r="Z12" s="1"/>
      <c r="AA12" s="1"/>
      <c r="AB12" s="15"/>
      <c r="AC12" s="2"/>
      <c r="AD12" s="24"/>
      <c r="AE12" s="18"/>
      <c r="AF12" s="2">
        <v>11</v>
      </c>
      <c r="AG12" s="24">
        <v>50</v>
      </c>
      <c r="AH12" s="18">
        <f t="shared" si="3"/>
        <v>550</v>
      </c>
      <c r="AI12" s="2">
        <v>45</v>
      </c>
      <c r="AJ12" s="15">
        <v>52.533333333333331</v>
      </c>
      <c r="AK12" s="15">
        <f t="shared" si="2"/>
        <v>2364</v>
      </c>
      <c r="AL12" s="2">
        <f>SUM(B12,E12,W12,AF12,AI12)</f>
        <v>165</v>
      </c>
      <c r="AM12" s="15">
        <f>SUM(D12,G12,Y12,AH12,AK12)</f>
        <v>14740.5</v>
      </c>
    </row>
    <row r="13" spans="1:39" x14ac:dyDescent="0.25">
      <c r="A13" s="20" t="s">
        <v>23</v>
      </c>
      <c r="B13" s="2">
        <v>39</v>
      </c>
      <c r="C13" s="21">
        <v>121.11410256410258</v>
      </c>
      <c r="D13" s="15">
        <f t="shared" si="1"/>
        <v>4723.4500000000007</v>
      </c>
      <c r="E13" s="2"/>
      <c r="F13" s="21"/>
      <c r="G13" s="15"/>
      <c r="H13" s="2"/>
      <c r="I13" s="24"/>
      <c r="J13" s="15"/>
      <c r="K13" s="23"/>
      <c r="L13" s="24"/>
      <c r="M13" s="15"/>
      <c r="N13" s="23">
        <v>2</v>
      </c>
      <c r="O13" s="24">
        <v>55</v>
      </c>
      <c r="P13" s="15">
        <f>N13*O13</f>
        <v>110</v>
      </c>
      <c r="Q13" s="23"/>
      <c r="R13" s="24"/>
      <c r="S13" s="15"/>
      <c r="T13" s="2"/>
      <c r="U13" s="15"/>
      <c r="V13" s="15"/>
      <c r="W13" s="2">
        <v>6</v>
      </c>
      <c r="X13" s="24">
        <v>114.16666666666667</v>
      </c>
      <c r="Y13" s="15">
        <f t="shared" si="0"/>
        <v>685</v>
      </c>
      <c r="Z13" s="1"/>
      <c r="AA13" s="1"/>
      <c r="AB13" s="15"/>
      <c r="AC13" s="2"/>
      <c r="AD13" s="24"/>
      <c r="AE13" s="18"/>
      <c r="AF13" s="2"/>
      <c r="AG13" s="24"/>
      <c r="AH13" s="18"/>
      <c r="AI13" s="2"/>
      <c r="AJ13" s="15"/>
      <c r="AK13" s="15"/>
      <c r="AL13" s="23">
        <f>SUM(B13,N13,W13)</f>
        <v>47</v>
      </c>
      <c r="AM13" s="15">
        <f>SUM(D13,P13,Y13)</f>
        <v>5518.4500000000007</v>
      </c>
    </row>
    <row r="14" spans="1:39" x14ac:dyDescent="0.25">
      <c r="A14" s="20" t="s">
        <v>24</v>
      </c>
      <c r="B14" s="2">
        <v>63</v>
      </c>
      <c r="C14" s="21">
        <v>84.711111111111094</v>
      </c>
      <c r="D14" s="15">
        <f t="shared" si="1"/>
        <v>5336.7999999999993</v>
      </c>
      <c r="E14" s="2">
        <v>6</v>
      </c>
      <c r="F14" s="21">
        <v>45.491666666666667</v>
      </c>
      <c r="G14" s="15">
        <f>E14*F14</f>
        <v>272.95</v>
      </c>
      <c r="H14" s="2">
        <v>18</v>
      </c>
      <c r="I14" s="24">
        <v>63.611111111111114</v>
      </c>
      <c r="J14" s="15">
        <f>H14*I14</f>
        <v>1145</v>
      </c>
      <c r="K14" s="23"/>
      <c r="L14" s="26"/>
      <c r="M14" s="15"/>
      <c r="N14" s="23">
        <v>2</v>
      </c>
      <c r="O14" s="24">
        <v>52.5</v>
      </c>
      <c r="P14" s="15">
        <f>N14*O14</f>
        <v>105</v>
      </c>
      <c r="Q14" s="23">
        <v>6</v>
      </c>
      <c r="R14" s="24">
        <v>74.13333333333334</v>
      </c>
      <c r="S14" s="15">
        <f>Q14*R14</f>
        <v>444.80000000000007</v>
      </c>
      <c r="T14" s="2"/>
      <c r="U14" s="15"/>
      <c r="V14" s="15"/>
      <c r="W14" s="2">
        <v>16</v>
      </c>
      <c r="X14" s="24">
        <v>112.6875</v>
      </c>
      <c r="Y14" s="15">
        <f t="shared" si="0"/>
        <v>1803</v>
      </c>
      <c r="Z14" s="1"/>
      <c r="AA14" s="1"/>
      <c r="AB14" s="15"/>
      <c r="AC14" s="2">
        <v>13</v>
      </c>
      <c r="AD14" s="24">
        <v>95</v>
      </c>
      <c r="AE14" s="18">
        <f>AC14*AD14</f>
        <v>1235</v>
      </c>
      <c r="AF14" s="2"/>
      <c r="AG14" s="24"/>
      <c r="AH14" s="18"/>
      <c r="AI14" s="2">
        <v>99</v>
      </c>
      <c r="AJ14" s="15">
        <v>69.797979797979792</v>
      </c>
      <c r="AK14" s="15">
        <f t="shared" si="2"/>
        <v>6909.9999999999991</v>
      </c>
      <c r="AL14" s="23">
        <f>SUM(B14,E14,H14,N14,Q14,W14,AC14,AI14)</f>
        <v>223</v>
      </c>
      <c r="AM14" s="15">
        <f>SUM(D14,G14,J14,P14,S14,Y14,AE14,AK14)</f>
        <v>17252.55</v>
      </c>
    </row>
    <row r="15" spans="1:39" x14ac:dyDescent="0.25">
      <c r="A15" s="20" t="s">
        <v>25</v>
      </c>
      <c r="B15" s="2">
        <v>3</v>
      </c>
      <c r="C15" s="21">
        <v>126.66666666666667</v>
      </c>
      <c r="D15" s="15">
        <f t="shared" si="1"/>
        <v>380</v>
      </c>
      <c r="E15" s="2"/>
      <c r="F15" s="21"/>
      <c r="G15" s="15"/>
      <c r="H15" s="2"/>
      <c r="I15" s="24"/>
      <c r="J15" s="15"/>
      <c r="K15" s="23"/>
      <c r="L15" s="24"/>
      <c r="M15" s="15"/>
      <c r="N15" s="23"/>
      <c r="O15" s="24"/>
      <c r="P15" s="15"/>
      <c r="Q15" s="23"/>
      <c r="R15" s="24"/>
      <c r="S15" s="15"/>
      <c r="T15" s="2"/>
      <c r="U15" s="15"/>
      <c r="V15" s="15"/>
      <c r="W15" s="2"/>
      <c r="X15" s="24"/>
      <c r="Y15" s="15"/>
      <c r="Z15" s="1"/>
      <c r="AA15" s="1"/>
      <c r="AB15" s="15"/>
      <c r="AC15" s="2"/>
      <c r="AD15" s="24"/>
      <c r="AE15" s="18"/>
      <c r="AF15" s="2"/>
      <c r="AG15" s="24"/>
      <c r="AH15" s="18"/>
      <c r="AI15" s="2"/>
      <c r="AJ15" s="15"/>
      <c r="AK15" s="15"/>
      <c r="AL15" s="2">
        <f>SUM(B15)</f>
        <v>3</v>
      </c>
      <c r="AM15" s="15">
        <f>SUM(D15)</f>
        <v>380</v>
      </c>
    </row>
    <row r="16" spans="1:39" x14ac:dyDescent="0.25">
      <c r="A16" s="20" t="s">
        <v>26</v>
      </c>
      <c r="B16" s="2">
        <v>27</v>
      </c>
      <c r="C16" s="21">
        <v>67.061111111111117</v>
      </c>
      <c r="D16" s="15">
        <f t="shared" si="1"/>
        <v>1810.65</v>
      </c>
      <c r="E16" s="2"/>
      <c r="F16" s="21"/>
      <c r="G16" s="15"/>
      <c r="H16" s="2"/>
      <c r="I16" s="24"/>
      <c r="J16" s="15"/>
      <c r="K16" s="23"/>
      <c r="L16" s="24"/>
      <c r="M16" s="15"/>
      <c r="N16" s="23"/>
      <c r="O16" s="24"/>
      <c r="P16" s="15"/>
      <c r="Q16" s="23">
        <v>6</v>
      </c>
      <c r="R16" s="24">
        <v>31.116666666666664</v>
      </c>
      <c r="S16" s="15">
        <f>Q16*R16</f>
        <v>186.7</v>
      </c>
      <c r="T16" s="2">
        <v>12</v>
      </c>
      <c r="U16" s="15">
        <v>62.070833333333333</v>
      </c>
      <c r="V16" s="15">
        <f>T16*U16</f>
        <v>744.85</v>
      </c>
      <c r="W16" s="2"/>
      <c r="X16" s="24"/>
      <c r="Y16" s="15"/>
      <c r="Z16" s="1"/>
      <c r="AA16" s="1"/>
      <c r="AB16" s="15"/>
      <c r="AC16" s="2"/>
      <c r="AD16" s="24"/>
      <c r="AE16" s="18"/>
      <c r="AF16" s="2">
        <v>8</v>
      </c>
      <c r="AG16" s="24">
        <v>70</v>
      </c>
      <c r="AH16" s="18">
        <f t="shared" si="3"/>
        <v>560</v>
      </c>
      <c r="AI16" s="2">
        <v>12</v>
      </c>
      <c r="AJ16" s="15">
        <v>57.75</v>
      </c>
      <c r="AK16" s="15">
        <f t="shared" si="2"/>
        <v>693</v>
      </c>
      <c r="AL16" s="23">
        <f>SUM(B16,Q16,T16,AF16,AI16)</f>
        <v>65</v>
      </c>
      <c r="AM16" s="15">
        <f>SUM(D16,S16,V16,AH16,AK16)</f>
        <v>3995.2000000000003</v>
      </c>
    </row>
    <row r="17" spans="1:39" x14ac:dyDescent="0.25">
      <c r="A17" s="20" t="s">
        <v>27</v>
      </c>
      <c r="B17" s="2">
        <v>13</v>
      </c>
      <c r="C17" s="21">
        <v>108.02307692307691</v>
      </c>
      <c r="D17" s="15">
        <f t="shared" si="1"/>
        <v>1404.3</v>
      </c>
      <c r="E17" s="2"/>
      <c r="F17" s="21"/>
      <c r="G17" s="15"/>
      <c r="H17" s="2"/>
      <c r="I17" s="24"/>
      <c r="J17" s="15"/>
      <c r="K17" s="23"/>
      <c r="L17" s="24"/>
      <c r="M17" s="15"/>
      <c r="N17" s="23"/>
      <c r="O17" s="24"/>
      <c r="P17" s="15"/>
      <c r="Q17" s="23"/>
      <c r="R17" s="24"/>
      <c r="S17" s="15"/>
      <c r="T17" s="2"/>
      <c r="U17" s="15"/>
      <c r="V17" s="15"/>
      <c r="W17" s="2"/>
      <c r="X17" s="24"/>
      <c r="Y17" s="15"/>
      <c r="Z17" s="1"/>
      <c r="AA17" s="1"/>
      <c r="AB17" s="15"/>
      <c r="AC17" s="2"/>
      <c r="AD17" s="24"/>
      <c r="AE17" s="18"/>
      <c r="AF17" s="2"/>
      <c r="AG17" s="24"/>
      <c r="AH17" s="18"/>
      <c r="AI17" s="2"/>
      <c r="AJ17" s="15"/>
      <c r="AK17" s="15"/>
      <c r="AL17" s="2">
        <f>SUM(B17)</f>
        <v>13</v>
      </c>
      <c r="AM17" s="15">
        <f>SUM(D17)</f>
        <v>1404.3</v>
      </c>
    </row>
    <row r="18" spans="1:39" x14ac:dyDescent="0.25">
      <c r="A18" s="20" t="s">
        <v>28</v>
      </c>
      <c r="B18" s="2">
        <v>6</v>
      </c>
      <c r="C18" s="21">
        <v>70.98</v>
      </c>
      <c r="D18" s="15">
        <f t="shared" si="1"/>
        <v>425.88</v>
      </c>
      <c r="E18" s="2"/>
      <c r="F18" s="21"/>
      <c r="G18" s="15"/>
      <c r="H18" s="2"/>
      <c r="I18" s="24"/>
      <c r="J18" s="15"/>
      <c r="K18" s="23"/>
      <c r="L18" s="24"/>
      <c r="M18" s="15"/>
      <c r="N18" s="23"/>
      <c r="O18" s="24"/>
      <c r="P18" s="15"/>
      <c r="Q18" s="23"/>
      <c r="R18" s="24"/>
      <c r="S18" s="15"/>
      <c r="T18" s="2"/>
      <c r="U18" s="15"/>
      <c r="V18" s="15"/>
      <c r="W18" s="2"/>
      <c r="X18" s="24"/>
      <c r="Y18" s="15"/>
      <c r="Z18" s="1"/>
      <c r="AA18" s="1"/>
      <c r="AB18" s="15"/>
      <c r="AC18" s="2"/>
      <c r="AD18" s="24"/>
      <c r="AE18" s="18"/>
      <c r="AF18" s="2"/>
      <c r="AG18" s="24"/>
      <c r="AH18" s="18"/>
      <c r="AI18" s="2"/>
      <c r="AJ18" s="15"/>
      <c r="AK18" s="15"/>
      <c r="AL18" s="2">
        <f>SUM(B18)</f>
        <v>6</v>
      </c>
      <c r="AM18" s="15">
        <f>SUM(D18)</f>
        <v>425.88</v>
      </c>
    </row>
    <row r="19" spans="1:39" x14ac:dyDescent="0.25">
      <c r="A19" s="20" t="s">
        <v>29</v>
      </c>
      <c r="B19" s="2">
        <v>133</v>
      </c>
      <c r="C19" s="21">
        <v>68.714586466165386</v>
      </c>
      <c r="D19" s="15">
        <f t="shared" si="1"/>
        <v>9139.0399999999972</v>
      </c>
      <c r="E19" s="2">
        <v>2</v>
      </c>
      <c r="F19" s="21">
        <v>55</v>
      </c>
      <c r="G19" s="15">
        <f>E19*F19</f>
        <v>110</v>
      </c>
      <c r="H19" s="2">
        <v>15</v>
      </c>
      <c r="I19" s="24">
        <v>71.333333333333329</v>
      </c>
      <c r="J19" s="15">
        <f>H19*I19</f>
        <v>1070</v>
      </c>
      <c r="K19" s="23"/>
      <c r="L19" s="26"/>
      <c r="M19" s="15"/>
      <c r="N19" s="23"/>
      <c r="O19" s="24"/>
      <c r="P19" s="15"/>
      <c r="Q19" s="23"/>
      <c r="R19" s="24"/>
      <c r="S19" s="15"/>
      <c r="T19" s="2"/>
      <c r="U19" s="15"/>
      <c r="V19" s="15"/>
      <c r="W19" s="2">
        <v>7</v>
      </c>
      <c r="X19" s="24">
        <v>108.28571428571429</v>
      </c>
      <c r="Y19" s="15">
        <f t="shared" si="0"/>
        <v>758</v>
      </c>
      <c r="Z19" s="1"/>
      <c r="AA19" s="1"/>
      <c r="AB19" s="15"/>
      <c r="AC19" s="2"/>
      <c r="AD19" s="24"/>
      <c r="AE19" s="18"/>
      <c r="AF19" s="2">
        <v>5</v>
      </c>
      <c r="AG19" s="24">
        <v>45</v>
      </c>
      <c r="AH19" s="18">
        <f t="shared" si="3"/>
        <v>225</v>
      </c>
      <c r="AI19" s="2">
        <v>33</v>
      </c>
      <c r="AJ19" s="15">
        <v>52.378787878787875</v>
      </c>
      <c r="AK19" s="15">
        <f t="shared" si="2"/>
        <v>1728.5</v>
      </c>
      <c r="AL19" s="2">
        <f>SUM(B19,E19,H19,W19,AF19,AI19)</f>
        <v>195</v>
      </c>
      <c r="AM19" s="15">
        <f>SUM(D19,G19,J19,Y19,AH19,AK19)</f>
        <v>13030.539999999997</v>
      </c>
    </row>
    <row r="20" spans="1:39" x14ac:dyDescent="0.25">
      <c r="A20" s="20" t="s">
        <v>30</v>
      </c>
      <c r="B20" s="2">
        <v>18</v>
      </c>
      <c r="C20" s="21">
        <v>118.84555555555556</v>
      </c>
      <c r="D20" s="15">
        <f t="shared" si="1"/>
        <v>2139.2200000000003</v>
      </c>
      <c r="E20" s="2"/>
      <c r="F20" s="21"/>
      <c r="G20" s="15"/>
      <c r="H20" s="2"/>
      <c r="I20" s="24"/>
      <c r="J20" s="15"/>
      <c r="K20" s="23"/>
      <c r="L20" s="24"/>
      <c r="M20" s="15"/>
      <c r="N20" s="23"/>
      <c r="O20" s="24"/>
      <c r="P20" s="15"/>
      <c r="Q20" s="23"/>
      <c r="R20" s="24"/>
      <c r="S20" s="15"/>
      <c r="T20" s="2"/>
      <c r="U20" s="15"/>
      <c r="V20" s="15"/>
      <c r="W20" s="2"/>
      <c r="X20" s="24"/>
      <c r="Y20" s="15"/>
      <c r="Z20" s="1"/>
      <c r="AA20" s="1"/>
      <c r="AB20" s="15"/>
      <c r="AC20" s="2"/>
      <c r="AD20" s="24"/>
      <c r="AE20" s="18"/>
      <c r="AF20" s="2"/>
      <c r="AG20" s="24"/>
      <c r="AH20" s="18"/>
      <c r="AI20" s="2"/>
      <c r="AJ20" s="15"/>
      <c r="AK20" s="15"/>
      <c r="AL20" s="2">
        <f>SUM(B20)</f>
        <v>18</v>
      </c>
      <c r="AM20" s="15">
        <f>SUM(D20)</f>
        <v>2139.2200000000003</v>
      </c>
    </row>
    <row r="21" spans="1:39" x14ac:dyDescent="0.25">
      <c r="A21" s="20" t="s">
        <v>31</v>
      </c>
      <c r="B21" s="2">
        <v>64</v>
      </c>
      <c r="C21" s="21">
        <v>85.478124999999991</v>
      </c>
      <c r="D21" s="15">
        <f t="shared" si="1"/>
        <v>5470.5999999999995</v>
      </c>
      <c r="E21" s="2">
        <v>14</v>
      </c>
      <c r="F21" s="21">
        <v>48.989285714285707</v>
      </c>
      <c r="G21" s="15">
        <f>E21*F21</f>
        <v>685.84999999999991</v>
      </c>
      <c r="H21" s="2"/>
      <c r="I21" s="24"/>
      <c r="J21" s="15"/>
      <c r="K21" s="23">
        <v>2</v>
      </c>
      <c r="L21" s="24">
        <v>37.225000000000001</v>
      </c>
      <c r="M21" s="15">
        <f t="shared" ref="M21:M26" si="4">K21*L21</f>
        <v>74.45</v>
      </c>
      <c r="N21" s="23"/>
      <c r="O21" s="24"/>
      <c r="P21" s="15"/>
      <c r="Q21" s="23"/>
      <c r="R21" s="24"/>
      <c r="S21" s="15"/>
      <c r="T21" s="2"/>
      <c r="U21" s="15"/>
      <c r="V21" s="15"/>
      <c r="W21" s="2">
        <v>9</v>
      </c>
      <c r="X21" s="24">
        <v>107</v>
      </c>
      <c r="Y21" s="15">
        <f t="shared" si="0"/>
        <v>963</v>
      </c>
      <c r="Z21" s="1"/>
      <c r="AA21" s="1"/>
      <c r="AB21" s="15"/>
      <c r="AC21" s="2">
        <v>27</v>
      </c>
      <c r="AD21" s="24">
        <v>95.370370370370367</v>
      </c>
      <c r="AE21" s="18">
        <f>AC21*AD21</f>
        <v>2575</v>
      </c>
      <c r="AF21" s="2">
        <v>4</v>
      </c>
      <c r="AG21" s="24">
        <v>85</v>
      </c>
      <c r="AH21" s="18">
        <f t="shared" si="3"/>
        <v>340</v>
      </c>
      <c r="AI21" s="2">
        <v>48</v>
      </c>
      <c r="AJ21" s="15">
        <v>58.041666666666664</v>
      </c>
      <c r="AK21" s="15">
        <f t="shared" si="2"/>
        <v>2786</v>
      </c>
      <c r="AL21" s="23">
        <f>SUM(B21,E21,K21,W21,AC21,AF21,AI21)</f>
        <v>168</v>
      </c>
      <c r="AM21" s="15">
        <f>SUM(D21,G21,M21,Y21,AE21,AH21,AK21)</f>
        <v>12894.899999999998</v>
      </c>
    </row>
    <row r="22" spans="1:39" x14ac:dyDescent="0.25">
      <c r="A22" s="20" t="s">
        <v>32</v>
      </c>
      <c r="B22" s="2">
        <v>54</v>
      </c>
      <c r="C22" s="21">
        <v>71.231287037037006</v>
      </c>
      <c r="D22" s="15">
        <f t="shared" si="1"/>
        <v>3846.4894999999983</v>
      </c>
      <c r="E22" s="2">
        <v>1</v>
      </c>
      <c r="F22" s="21">
        <v>51.81</v>
      </c>
      <c r="G22" s="15">
        <f>E22*F22</f>
        <v>51.81</v>
      </c>
      <c r="H22" s="2"/>
      <c r="I22" s="24"/>
      <c r="J22" s="15"/>
      <c r="K22" s="23"/>
      <c r="L22" s="24"/>
      <c r="M22" s="15"/>
      <c r="N22" s="23"/>
      <c r="O22" s="24"/>
      <c r="P22" s="15"/>
      <c r="Q22" s="23"/>
      <c r="R22" s="24"/>
      <c r="S22" s="15"/>
      <c r="T22" s="2"/>
      <c r="U22" s="15"/>
      <c r="V22" s="15"/>
      <c r="W22" s="2"/>
      <c r="X22" s="24"/>
      <c r="Y22" s="15"/>
      <c r="Z22" s="2"/>
      <c r="AA22" s="24"/>
      <c r="AB22" s="15"/>
      <c r="AC22" s="2"/>
      <c r="AD22" s="24"/>
      <c r="AE22" s="18"/>
      <c r="AF22" s="2"/>
      <c r="AG22" s="24"/>
      <c r="AH22" s="18"/>
      <c r="AI22" s="2"/>
      <c r="AJ22" s="15"/>
      <c r="AK22" s="15"/>
      <c r="AL22" s="2">
        <f>SUM(B22,E22)</f>
        <v>55</v>
      </c>
      <c r="AM22" s="15">
        <f>SUM(D22,G22)</f>
        <v>3898.2994999999983</v>
      </c>
    </row>
    <row r="23" spans="1:39" x14ac:dyDescent="0.25">
      <c r="A23" s="20" t="s">
        <v>33</v>
      </c>
      <c r="B23" s="2">
        <v>7</v>
      </c>
      <c r="C23" s="21">
        <v>70.677142857142854</v>
      </c>
      <c r="D23" s="15">
        <f t="shared" si="1"/>
        <v>494.74</v>
      </c>
      <c r="E23" s="2"/>
      <c r="F23" s="21"/>
      <c r="G23" s="15"/>
      <c r="H23" s="2"/>
      <c r="I23" s="24"/>
      <c r="J23" s="15"/>
      <c r="K23" s="23"/>
      <c r="L23" s="24"/>
      <c r="M23" s="15"/>
      <c r="N23" s="23"/>
      <c r="O23" s="24"/>
      <c r="P23" s="15"/>
      <c r="Q23" s="23"/>
      <c r="R23" s="24"/>
      <c r="S23" s="15"/>
      <c r="T23" s="2"/>
      <c r="U23" s="15"/>
      <c r="V23" s="15"/>
      <c r="W23" s="2"/>
      <c r="X23" s="24"/>
      <c r="Y23" s="15"/>
      <c r="Z23" s="2">
        <v>5</v>
      </c>
      <c r="AA23" s="24">
        <v>88.99</v>
      </c>
      <c r="AB23" s="15">
        <f>Z23*AA23</f>
        <v>444.95</v>
      </c>
      <c r="AC23" s="2"/>
      <c r="AD23" s="24"/>
      <c r="AE23" s="18"/>
      <c r="AF23" s="2"/>
      <c r="AG23" s="24"/>
      <c r="AH23" s="18"/>
      <c r="AI23" s="2"/>
      <c r="AJ23" s="15"/>
      <c r="AK23" s="15"/>
      <c r="AL23" s="2">
        <f>SUM(B23,Z23)</f>
        <v>12</v>
      </c>
      <c r="AM23" s="15">
        <f>SUM(D23,AB23)</f>
        <v>939.69</v>
      </c>
    </row>
    <row r="24" spans="1:39" x14ac:dyDescent="0.25">
      <c r="A24" s="20" t="s">
        <v>34</v>
      </c>
      <c r="B24" s="2">
        <v>132</v>
      </c>
      <c r="C24" s="21">
        <v>77.531060606060649</v>
      </c>
      <c r="D24" s="15">
        <f t="shared" si="1"/>
        <v>10234.100000000006</v>
      </c>
      <c r="E24" s="2">
        <v>2</v>
      </c>
      <c r="F24" s="21">
        <v>60</v>
      </c>
      <c r="G24" s="15">
        <f>E24*F24</f>
        <v>120</v>
      </c>
      <c r="H24" s="2">
        <v>11</v>
      </c>
      <c r="I24" s="24">
        <v>63.81818181818182</v>
      </c>
      <c r="J24" s="15">
        <f>H24*I24</f>
        <v>702</v>
      </c>
      <c r="K24" s="23">
        <v>3</v>
      </c>
      <c r="L24" s="26">
        <v>36.333333333333336</v>
      </c>
      <c r="M24" s="15">
        <f t="shared" si="4"/>
        <v>109</v>
      </c>
      <c r="N24" s="27"/>
      <c r="O24" s="24"/>
      <c r="P24" s="15"/>
      <c r="Q24" s="23"/>
      <c r="R24" s="24"/>
      <c r="S24" s="15"/>
      <c r="T24" s="2">
        <v>6</v>
      </c>
      <c r="U24" s="15">
        <v>60.824999999999996</v>
      </c>
      <c r="V24" s="15">
        <f>T24*U24</f>
        <v>364.95</v>
      </c>
      <c r="W24" s="2">
        <v>2</v>
      </c>
      <c r="X24" s="24">
        <v>92</v>
      </c>
      <c r="Y24" s="15">
        <f t="shared" si="0"/>
        <v>184</v>
      </c>
      <c r="Z24" s="2"/>
      <c r="AA24" s="24"/>
      <c r="AB24" s="15"/>
      <c r="AC24" s="2"/>
      <c r="AD24" s="24"/>
      <c r="AE24" s="18"/>
      <c r="AF24" s="2">
        <v>7</v>
      </c>
      <c r="AG24" s="24">
        <v>56.25</v>
      </c>
      <c r="AH24" s="18">
        <f t="shared" si="3"/>
        <v>393.75</v>
      </c>
      <c r="AI24" s="2">
        <v>30</v>
      </c>
      <c r="AJ24" s="15">
        <v>53.2</v>
      </c>
      <c r="AK24" s="15">
        <f t="shared" si="2"/>
        <v>1596</v>
      </c>
      <c r="AL24" s="23">
        <f>SUM(B24,E24,H24,K24,T24,W24,AF24,AI24)</f>
        <v>193</v>
      </c>
      <c r="AM24" s="15">
        <f>SUM(D24,G24,J24,M24,V24,Y24,AH24,AK24)</f>
        <v>13703.800000000007</v>
      </c>
    </row>
    <row r="25" spans="1:39" x14ac:dyDescent="0.25">
      <c r="A25" s="20" t="s">
        <v>35</v>
      </c>
      <c r="B25" s="2">
        <v>20</v>
      </c>
      <c r="C25" s="21">
        <v>40.191000000000003</v>
      </c>
      <c r="D25" s="15">
        <f t="shared" si="1"/>
        <v>803.82</v>
      </c>
      <c r="E25" s="2"/>
      <c r="F25" s="21"/>
      <c r="G25" s="15"/>
      <c r="H25" s="2"/>
      <c r="I25" s="24"/>
      <c r="J25" s="15"/>
      <c r="K25" s="23"/>
      <c r="L25" s="24"/>
      <c r="M25" s="15"/>
      <c r="N25" s="23"/>
      <c r="O25" s="24"/>
      <c r="P25" s="15"/>
      <c r="Q25" s="23"/>
      <c r="R25" s="24"/>
      <c r="S25" s="15"/>
      <c r="T25" s="2"/>
      <c r="U25" s="15"/>
      <c r="V25" s="15"/>
      <c r="W25" s="2"/>
      <c r="X25" s="24"/>
      <c r="Y25" s="15"/>
      <c r="Z25" s="2">
        <v>22</v>
      </c>
      <c r="AA25" s="24">
        <v>98.259090909090901</v>
      </c>
      <c r="AB25" s="15">
        <f>Z25*AA25</f>
        <v>2161.6999999999998</v>
      </c>
      <c r="AC25" s="2"/>
      <c r="AD25" s="24"/>
      <c r="AE25" s="18"/>
      <c r="AF25" s="2"/>
      <c r="AG25" s="24"/>
      <c r="AH25" s="18"/>
      <c r="AI25" s="2"/>
      <c r="AJ25" s="15"/>
      <c r="AK25" s="15"/>
      <c r="AL25" s="2">
        <f>SUM(B25,Z25)</f>
        <v>42</v>
      </c>
      <c r="AM25" s="15">
        <f>SUM(D25,AB25)</f>
        <v>2965.52</v>
      </c>
    </row>
    <row r="26" spans="1:39" x14ac:dyDescent="0.25">
      <c r="A26" s="28" t="s">
        <v>36</v>
      </c>
      <c r="B26" s="29"/>
      <c r="C26" s="30"/>
      <c r="D26" s="15"/>
      <c r="E26" s="29"/>
      <c r="F26" s="30"/>
      <c r="G26" s="15"/>
      <c r="H26" s="2"/>
      <c r="I26" s="24"/>
      <c r="J26" s="15"/>
      <c r="K26" s="23">
        <v>13</v>
      </c>
      <c r="L26" s="26">
        <v>33.857692307692304</v>
      </c>
      <c r="M26" s="15">
        <f t="shared" si="4"/>
        <v>440.15</v>
      </c>
      <c r="N26" s="23">
        <v>15</v>
      </c>
      <c r="O26" s="24">
        <v>44.4</v>
      </c>
      <c r="P26" s="15">
        <f>N26*O26</f>
        <v>666</v>
      </c>
      <c r="Q26" s="23">
        <v>14</v>
      </c>
      <c r="R26" s="24">
        <v>68.878571428571419</v>
      </c>
      <c r="S26" s="15">
        <f>Q26*R26</f>
        <v>964.29999999999984</v>
      </c>
      <c r="T26" s="2"/>
      <c r="U26" s="15"/>
      <c r="V26" s="15"/>
      <c r="W26" s="2">
        <v>13</v>
      </c>
      <c r="X26" s="24">
        <v>104.84615384615384</v>
      </c>
      <c r="Y26" s="15">
        <f t="shared" si="0"/>
        <v>1363</v>
      </c>
      <c r="Z26" s="2"/>
      <c r="AA26" s="24"/>
      <c r="AB26" s="15"/>
      <c r="AC26" s="2">
        <v>8</v>
      </c>
      <c r="AD26" s="24">
        <v>95</v>
      </c>
      <c r="AE26" s="18">
        <f>AC26*AD26</f>
        <v>760</v>
      </c>
      <c r="AF26" s="2">
        <v>3</v>
      </c>
      <c r="AG26" s="24">
        <v>75</v>
      </c>
      <c r="AH26" s="18">
        <f t="shared" si="3"/>
        <v>225</v>
      </c>
      <c r="AI26" s="2">
        <v>8</v>
      </c>
      <c r="AJ26" s="15">
        <v>50.625</v>
      </c>
      <c r="AK26" s="15">
        <f t="shared" si="2"/>
        <v>405</v>
      </c>
      <c r="AL26" s="23">
        <f>SUM(K26,N26,Q26,W26,AC26,AF26,AI26)</f>
        <v>74</v>
      </c>
      <c r="AM26" s="15">
        <f>SUM(M26,P26,S26,Y26,AE26,AH26,AK26)</f>
        <v>4823.45</v>
      </c>
    </row>
    <row r="27" spans="1:39" ht="15.75" thickBot="1" x14ac:dyDescent="0.3">
      <c r="A27" s="31" t="s">
        <v>37</v>
      </c>
      <c r="B27" s="32">
        <v>50</v>
      </c>
      <c r="C27" s="33">
        <v>53.822800000000001</v>
      </c>
      <c r="D27" s="34">
        <f t="shared" si="1"/>
        <v>2691.14</v>
      </c>
      <c r="E27" s="32">
        <v>11</v>
      </c>
      <c r="F27" s="33">
        <v>42.046363636363637</v>
      </c>
      <c r="G27" s="15">
        <f>E27*F27</f>
        <v>462.51</v>
      </c>
      <c r="H27" s="29"/>
      <c r="I27" s="35"/>
      <c r="J27" s="15"/>
      <c r="K27" s="36"/>
      <c r="L27" s="35"/>
      <c r="M27" s="15"/>
      <c r="N27" s="36"/>
      <c r="O27" s="35"/>
      <c r="P27" s="15"/>
      <c r="Q27" s="36"/>
      <c r="R27" s="35"/>
      <c r="S27" s="15"/>
      <c r="T27" s="29">
        <v>12</v>
      </c>
      <c r="U27" s="37">
        <v>58.745833333333337</v>
      </c>
      <c r="V27" s="15">
        <f>T27*U27</f>
        <v>704.95</v>
      </c>
      <c r="W27" s="29"/>
      <c r="X27" s="35"/>
      <c r="Y27" s="15"/>
      <c r="Z27" s="29">
        <v>40</v>
      </c>
      <c r="AA27" s="35">
        <v>96.757000000000005</v>
      </c>
      <c r="AB27" s="15">
        <f>Z27*AA27</f>
        <v>3870.28</v>
      </c>
      <c r="AC27" s="29"/>
      <c r="AD27" s="35"/>
      <c r="AE27" s="18"/>
      <c r="AF27" s="29">
        <v>37</v>
      </c>
      <c r="AG27" s="35">
        <v>72.892857142857096</v>
      </c>
      <c r="AH27" s="18">
        <f t="shared" si="3"/>
        <v>2697.0357142857124</v>
      </c>
      <c r="AI27" s="29">
        <v>10</v>
      </c>
      <c r="AJ27" s="37">
        <v>75.900000000000006</v>
      </c>
      <c r="AK27" s="15">
        <f t="shared" si="2"/>
        <v>759</v>
      </c>
      <c r="AL27" s="29">
        <f>SUM(B27,E27,T27,Z27,AF27,AI27)</f>
        <v>160</v>
      </c>
      <c r="AM27" s="37">
        <f>SUM(D27,G27,V27,AB27,AH27,AK27)</f>
        <v>11184.915714285711</v>
      </c>
    </row>
    <row r="28" spans="1:39" ht="15.75" thickBot="1" x14ac:dyDescent="0.3">
      <c r="A28" s="38" t="s">
        <v>11</v>
      </c>
      <c r="B28" s="39">
        <f>SUM(B3:B27)</f>
        <v>891</v>
      </c>
      <c r="C28" s="40">
        <v>84.905869248035529</v>
      </c>
      <c r="D28" s="40">
        <f>SUM(D3:D27)</f>
        <v>75651.129499999995</v>
      </c>
      <c r="E28" s="39">
        <f>SUM(E3:E27)</f>
        <v>79</v>
      </c>
      <c r="F28" s="40">
        <v>51.814810126582252</v>
      </c>
      <c r="G28" s="41">
        <f>SUM(G3:G27)</f>
        <v>4093.37</v>
      </c>
      <c r="H28" s="42">
        <f>SUM(H3:H27)</f>
        <v>52</v>
      </c>
      <c r="I28" s="43">
        <v>63.92307692307692</v>
      </c>
      <c r="J28" s="43">
        <f>SUM(J3:J27)</f>
        <v>3324</v>
      </c>
      <c r="K28" s="44">
        <v>18</v>
      </c>
      <c r="L28" s="43">
        <v>34.644444444444439</v>
      </c>
      <c r="M28" s="43">
        <f>SUM(M3:M27)</f>
        <v>623.59999999999991</v>
      </c>
      <c r="N28" s="44">
        <f>SUM(N7:N27)</f>
        <v>40</v>
      </c>
      <c r="O28" s="43">
        <v>45.475000000000001</v>
      </c>
      <c r="P28" s="43">
        <f>SUM(P3:P27)</f>
        <v>1819</v>
      </c>
      <c r="Q28" s="44">
        <f>SUM(Q3:Q27)</f>
        <v>54</v>
      </c>
      <c r="R28" s="43">
        <v>45.637962962962959</v>
      </c>
      <c r="S28" s="43">
        <f>SUM(S3:S27)</f>
        <v>2464.4499999999998</v>
      </c>
      <c r="T28" s="42">
        <f>SUM(T3:T27)</f>
        <v>92</v>
      </c>
      <c r="U28" s="43">
        <v>60.247282608695649</v>
      </c>
      <c r="V28" s="43">
        <f>SUM(V3:V27)</f>
        <v>5542.75</v>
      </c>
      <c r="W28" s="42">
        <f>SUM(W3:W27)</f>
        <v>81</v>
      </c>
      <c r="X28" s="43">
        <v>105.63679012345679</v>
      </c>
      <c r="Y28" s="43">
        <f>SUM(Y3:Y27)</f>
        <v>8556.58</v>
      </c>
      <c r="Z28" s="42">
        <f>SUM(Z23:Z27)</f>
        <v>67</v>
      </c>
      <c r="AA28" s="43">
        <v>96.670597014925377</v>
      </c>
      <c r="AB28" s="43">
        <f>SUM(AB3:AB27)</f>
        <v>6476.93</v>
      </c>
      <c r="AC28" s="42">
        <f>SUM(AC5:AC27)</f>
        <v>100</v>
      </c>
      <c r="AD28" s="43">
        <v>95.3</v>
      </c>
      <c r="AE28" s="43">
        <f>SUM(AE3:AE27)</f>
        <v>9530</v>
      </c>
      <c r="AF28" s="42">
        <f>SUM(AF3:AF27)</f>
        <v>132</v>
      </c>
      <c r="AG28" s="43">
        <v>65.42</v>
      </c>
      <c r="AH28" s="43">
        <f>SUM(AH3:AH27)</f>
        <v>8635.7857142857119</v>
      </c>
      <c r="AI28" s="44">
        <f>SUM(AI3:AI27)</f>
        <v>643</v>
      </c>
      <c r="AJ28" s="43">
        <v>60.676516329704512</v>
      </c>
      <c r="AK28" s="43">
        <f>SUM(AK3:AK27)</f>
        <v>39015</v>
      </c>
      <c r="AL28" s="44">
        <f>SUM(AL3:AL27)</f>
        <v>2249</v>
      </c>
      <c r="AM28" s="43">
        <f>SUM(AM3:AM27)</f>
        <v>165732.59521428574</v>
      </c>
    </row>
    <row r="29" spans="1:39" x14ac:dyDescent="0.25">
      <c r="B29" s="45">
        <f>B28*C28</f>
        <v>75651.129499999661</v>
      </c>
      <c r="C29" s="45"/>
      <c r="D29" s="3">
        <f>SUM(B28,E28)</f>
        <v>970</v>
      </c>
      <c r="E29" s="45">
        <f>E28*F28</f>
        <v>4093.3699999999981</v>
      </c>
      <c r="F29" s="46">
        <f>B29+E29</f>
        <v>79744.499499999656</v>
      </c>
      <c r="G29" s="46"/>
      <c r="H29" s="45">
        <f>H28*I28</f>
        <v>3324</v>
      </c>
      <c r="I29" s="45"/>
      <c r="J29" s="45"/>
      <c r="K29" s="45">
        <f>K28*L28</f>
        <v>623.59999999999991</v>
      </c>
      <c r="L29" s="45"/>
      <c r="M29" s="45"/>
      <c r="N29" s="45">
        <f>N28*O28</f>
        <v>1819</v>
      </c>
      <c r="O29" s="45"/>
      <c r="P29" s="45"/>
      <c r="Q29" s="45">
        <f>Q28*R28</f>
        <v>2464.4499999999998</v>
      </c>
      <c r="R29" s="45"/>
      <c r="S29" s="45"/>
      <c r="T29" s="45">
        <f>T28*U28</f>
        <v>5542.75</v>
      </c>
      <c r="U29" s="45"/>
      <c r="V29" s="45"/>
      <c r="W29" s="45">
        <f>W28*X28</f>
        <v>8556.58</v>
      </c>
      <c r="X29" s="45"/>
      <c r="Y29" s="45"/>
      <c r="Z29" s="45">
        <f>Z28*AA28</f>
        <v>6476.93</v>
      </c>
      <c r="AA29" s="45"/>
      <c r="AB29" s="45"/>
      <c r="AC29" s="45">
        <f>AC28*AD28</f>
        <v>9530</v>
      </c>
      <c r="AD29" s="45"/>
      <c r="AE29" s="45"/>
      <c r="AF29" s="45">
        <f>AF28*AG28</f>
        <v>8635.44</v>
      </c>
      <c r="AG29" s="45"/>
      <c r="AH29" s="3">
        <f>SUM(AF28,AI28)</f>
        <v>775</v>
      </c>
      <c r="AI29" s="45">
        <f>AI28*AJ28</f>
        <v>39015</v>
      </c>
      <c r="AJ29" s="46">
        <f>AF29+AI29</f>
        <v>47650.44</v>
      </c>
      <c r="AK29" s="46"/>
    </row>
    <row r="32" spans="1:39" x14ac:dyDescent="0.25">
      <c r="A32" s="4" t="s">
        <v>1</v>
      </c>
      <c r="B32" s="46">
        <v>79744.499499999656</v>
      </c>
      <c r="C32" s="47">
        <f>B32*1.3</f>
        <v>103667.84934999955</v>
      </c>
      <c r="D32">
        <f>B32*1.35</f>
        <v>107655.07432499954</v>
      </c>
      <c r="E32">
        <f>B32*1.4</f>
        <v>111642.29929999952</v>
      </c>
      <c r="F32">
        <f>B32*1.45</f>
        <v>115629.52427499949</v>
      </c>
    </row>
    <row r="33" spans="1:6" x14ac:dyDescent="0.25">
      <c r="A33" s="4" t="s">
        <v>2</v>
      </c>
      <c r="B33">
        <v>3324</v>
      </c>
      <c r="C33" s="47">
        <f t="shared" ref="C33:C41" si="5">B33*1.3</f>
        <v>4321.2</v>
      </c>
      <c r="D33">
        <f t="shared" ref="D33:D41" si="6">B33*1.35</f>
        <v>4487.4000000000005</v>
      </c>
      <c r="E33">
        <f t="shared" ref="E33:E41" si="7">B33*1.4</f>
        <v>4653.5999999999995</v>
      </c>
      <c r="F33">
        <f t="shared" ref="F33:F41" si="8">B33*1.45</f>
        <v>4819.8</v>
      </c>
    </row>
    <row r="34" spans="1:6" x14ac:dyDescent="0.25">
      <c r="A34" s="4" t="s">
        <v>3</v>
      </c>
      <c r="B34">
        <v>623.59999999999991</v>
      </c>
      <c r="C34" s="47">
        <f t="shared" si="5"/>
        <v>810.68</v>
      </c>
      <c r="D34">
        <f t="shared" si="6"/>
        <v>841.8599999999999</v>
      </c>
      <c r="E34">
        <f t="shared" si="7"/>
        <v>873.03999999999985</v>
      </c>
      <c r="F34">
        <f t="shared" si="8"/>
        <v>904.2199999999998</v>
      </c>
    </row>
    <row r="35" spans="1:6" x14ac:dyDescent="0.25">
      <c r="A35" s="4" t="s">
        <v>4</v>
      </c>
      <c r="B35">
        <v>1819</v>
      </c>
      <c r="C35" s="47">
        <f t="shared" si="5"/>
        <v>2364.7000000000003</v>
      </c>
      <c r="D35">
        <f t="shared" si="6"/>
        <v>2455.65</v>
      </c>
      <c r="E35">
        <f t="shared" si="7"/>
        <v>2546.6</v>
      </c>
      <c r="F35">
        <f t="shared" si="8"/>
        <v>2637.5499999999997</v>
      </c>
    </row>
    <row r="36" spans="1:6" x14ac:dyDescent="0.25">
      <c r="A36" s="4" t="s">
        <v>5</v>
      </c>
      <c r="B36">
        <v>2464.4499999999998</v>
      </c>
      <c r="C36" s="47">
        <f t="shared" si="5"/>
        <v>3203.7849999999999</v>
      </c>
      <c r="D36">
        <f t="shared" si="6"/>
        <v>3327.0075000000002</v>
      </c>
      <c r="E36">
        <f t="shared" si="7"/>
        <v>3450.2299999999996</v>
      </c>
      <c r="F36">
        <f t="shared" si="8"/>
        <v>3573.4524999999994</v>
      </c>
    </row>
    <row r="37" spans="1:6" x14ac:dyDescent="0.25">
      <c r="A37" s="4" t="s">
        <v>6</v>
      </c>
      <c r="B37">
        <v>5542.75</v>
      </c>
      <c r="C37" s="47">
        <f t="shared" si="5"/>
        <v>7205.5749999999998</v>
      </c>
      <c r="D37">
        <f t="shared" si="6"/>
        <v>7482.7125000000005</v>
      </c>
      <c r="E37">
        <f t="shared" si="7"/>
        <v>7759.8499999999995</v>
      </c>
      <c r="F37">
        <f t="shared" si="8"/>
        <v>8036.9875000000002</v>
      </c>
    </row>
    <row r="38" spans="1:6" x14ac:dyDescent="0.25">
      <c r="A38" s="4" t="s">
        <v>7</v>
      </c>
      <c r="B38">
        <v>8556.58</v>
      </c>
      <c r="C38" s="47">
        <f t="shared" si="5"/>
        <v>11123.554</v>
      </c>
      <c r="D38">
        <f t="shared" si="6"/>
        <v>11551.383</v>
      </c>
      <c r="E38">
        <f t="shared" si="7"/>
        <v>11979.212</v>
      </c>
      <c r="F38">
        <f t="shared" si="8"/>
        <v>12407.040999999999</v>
      </c>
    </row>
    <row r="39" spans="1:6" x14ac:dyDescent="0.25">
      <c r="A39" s="4" t="s">
        <v>8</v>
      </c>
      <c r="B39">
        <v>6476.93</v>
      </c>
      <c r="C39" s="47">
        <f t="shared" si="5"/>
        <v>8420.009</v>
      </c>
      <c r="D39">
        <f t="shared" si="6"/>
        <v>8743.8555000000015</v>
      </c>
      <c r="E39">
        <f t="shared" si="7"/>
        <v>9067.7019999999993</v>
      </c>
      <c r="F39">
        <f t="shared" si="8"/>
        <v>9391.5485000000008</v>
      </c>
    </row>
    <row r="40" spans="1:6" x14ac:dyDescent="0.25">
      <c r="A40" s="4" t="s">
        <v>9</v>
      </c>
      <c r="B40">
        <v>9530</v>
      </c>
      <c r="C40" s="47">
        <f t="shared" si="5"/>
        <v>12389</v>
      </c>
      <c r="D40">
        <f t="shared" si="6"/>
        <v>12865.5</v>
      </c>
      <c r="E40">
        <f t="shared" si="7"/>
        <v>13342</v>
      </c>
      <c r="F40">
        <f t="shared" si="8"/>
        <v>13818.5</v>
      </c>
    </row>
    <row r="41" spans="1:6" ht="15.75" thickBot="1" x14ac:dyDescent="0.3">
      <c r="A41" s="5" t="s">
        <v>10</v>
      </c>
      <c r="B41">
        <v>47650.44</v>
      </c>
      <c r="C41" s="47">
        <f t="shared" si="5"/>
        <v>61945.572000000007</v>
      </c>
      <c r="D41">
        <f t="shared" si="6"/>
        <v>64328.094000000005</v>
      </c>
      <c r="E41">
        <f t="shared" si="7"/>
        <v>66710.615999999995</v>
      </c>
      <c r="F41">
        <f t="shared" si="8"/>
        <v>69093.138000000006</v>
      </c>
    </row>
    <row r="42" spans="1:6" ht="15.75" thickTop="1" x14ac:dyDescent="0.25"/>
    <row r="45" spans="1:6" x14ac:dyDescent="0.25">
      <c r="B45" s="15">
        <v>2907.7</v>
      </c>
      <c r="C45">
        <f>B45*1.3</f>
        <v>3780.0099999999998</v>
      </c>
      <c r="D45">
        <f>B45*1.35</f>
        <v>3925.395</v>
      </c>
      <c r="E45">
        <f>B45*1.4</f>
        <v>4070.7799999999993</v>
      </c>
      <c r="F45">
        <f>B45*1.45</f>
        <v>4216.165</v>
      </c>
    </row>
    <row r="46" spans="1:6" x14ac:dyDescent="0.25">
      <c r="B46" s="15">
        <v>1059.5</v>
      </c>
      <c r="C46">
        <f t="shared" ref="C46:C69" si="9">B46*1.3</f>
        <v>1377.3500000000001</v>
      </c>
      <c r="D46">
        <f t="shared" ref="D46:D69" si="10">B46*1.35</f>
        <v>1430.325</v>
      </c>
      <c r="E46">
        <f t="shared" ref="E46:E69" si="11">B46*1.4</f>
        <v>1483.3</v>
      </c>
      <c r="F46">
        <f t="shared" ref="F46:F69" si="12">B46*1.45</f>
        <v>1536.2749999999999</v>
      </c>
    </row>
    <row r="47" spans="1:6" x14ac:dyDescent="0.25">
      <c r="B47" s="15">
        <v>2993.9000000000005</v>
      </c>
      <c r="C47">
        <f t="shared" si="9"/>
        <v>3892.0700000000006</v>
      </c>
      <c r="D47">
        <f t="shared" si="10"/>
        <v>4041.7650000000008</v>
      </c>
      <c r="E47">
        <f t="shared" si="11"/>
        <v>4191.4600000000009</v>
      </c>
      <c r="F47">
        <f t="shared" si="12"/>
        <v>4341.1550000000007</v>
      </c>
    </row>
    <row r="48" spans="1:6" x14ac:dyDescent="0.25">
      <c r="B48" s="15">
        <v>2215.9</v>
      </c>
      <c r="C48">
        <f t="shared" si="9"/>
        <v>2880.67</v>
      </c>
      <c r="D48">
        <f t="shared" si="10"/>
        <v>2991.4650000000001</v>
      </c>
      <c r="E48">
        <f t="shared" si="11"/>
        <v>3102.2599999999998</v>
      </c>
      <c r="F48">
        <f t="shared" si="12"/>
        <v>3213.0549999999998</v>
      </c>
    </row>
    <row r="49" spans="2:6" x14ac:dyDescent="0.25">
      <c r="B49" s="15">
        <v>6183.4</v>
      </c>
      <c r="C49">
        <f t="shared" si="9"/>
        <v>8038.42</v>
      </c>
      <c r="D49">
        <f t="shared" si="10"/>
        <v>8347.59</v>
      </c>
      <c r="E49">
        <f t="shared" si="11"/>
        <v>8656.7599999999984</v>
      </c>
      <c r="F49">
        <f t="shared" si="12"/>
        <v>8965.9299999999985</v>
      </c>
    </row>
    <row r="50" spans="2:6" x14ac:dyDescent="0.25">
      <c r="B50" s="15">
        <v>11246.6</v>
      </c>
      <c r="C50">
        <f t="shared" si="9"/>
        <v>14620.580000000002</v>
      </c>
      <c r="D50">
        <f t="shared" si="10"/>
        <v>15182.910000000002</v>
      </c>
      <c r="E50">
        <f t="shared" si="11"/>
        <v>15745.24</v>
      </c>
      <c r="F50">
        <f t="shared" si="12"/>
        <v>16307.57</v>
      </c>
    </row>
    <row r="51" spans="2:6" x14ac:dyDescent="0.25">
      <c r="B51" s="15">
        <v>992.5</v>
      </c>
      <c r="C51">
        <f t="shared" si="9"/>
        <v>1290.25</v>
      </c>
      <c r="D51">
        <f t="shared" si="10"/>
        <v>1339.875</v>
      </c>
      <c r="E51">
        <f t="shared" si="11"/>
        <v>1389.5</v>
      </c>
      <c r="F51">
        <f t="shared" si="12"/>
        <v>1439.125</v>
      </c>
    </row>
    <row r="52" spans="2:6" x14ac:dyDescent="0.25">
      <c r="B52" s="15">
        <v>2270</v>
      </c>
      <c r="C52">
        <f t="shared" si="9"/>
        <v>2951</v>
      </c>
      <c r="D52">
        <f t="shared" si="10"/>
        <v>3064.5</v>
      </c>
      <c r="E52">
        <f t="shared" si="11"/>
        <v>3178</v>
      </c>
      <c r="F52">
        <f t="shared" si="12"/>
        <v>3291.5</v>
      </c>
    </row>
    <row r="53" spans="2:6" x14ac:dyDescent="0.25">
      <c r="B53" s="15">
        <v>26565.879999999997</v>
      </c>
      <c r="C53">
        <f t="shared" si="9"/>
        <v>34535.644</v>
      </c>
      <c r="D53">
        <f t="shared" si="10"/>
        <v>35863.938000000002</v>
      </c>
      <c r="E53">
        <f t="shared" si="11"/>
        <v>37192.231999999996</v>
      </c>
      <c r="F53">
        <f t="shared" si="12"/>
        <v>38520.525999999998</v>
      </c>
    </row>
    <row r="54" spans="2:6" x14ac:dyDescent="0.25">
      <c r="B54" s="15">
        <v>14740.5</v>
      </c>
      <c r="C54">
        <f t="shared" si="9"/>
        <v>19162.650000000001</v>
      </c>
      <c r="D54">
        <f t="shared" si="10"/>
        <v>19899.675000000003</v>
      </c>
      <c r="E54">
        <f t="shared" si="11"/>
        <v>20636.699999999997</v>
      </c>
      <c r="F54">
        <f t="shared" si="12"/>
        <v>21373.724999999999</v>
      </c>
    </row>
    <row r="55" spans="2:6" x14ac:dyDescent="0.25">
      <c r="B55" s="15">
        <v>5518.4500000000007</v>
      </c>
      <c r="C55">
        <f t="shared" si="9"/>
        <v>7173.9850000000015</v>
      </c>
      <c r="D55">
        <f t="shared" si="10"/>
        <v>7449.9075000000012</v>
      </c>
      <c r="E55">
        <f t="shared" si="11"/>
        <v>7725.8300000000008</v>
      </c>
      <c r="F55">
        <f t="shared" si="12"/>
        <v>8001.7525000000005</v>
      </c>
    </row>
    <row r="56" spans="2:6" x14ac:dyDescent="0.25">
      <c r="B56" s="15">
        <v>17252.55</v>
      </c>
      <c r="C56">
        <f t="shared" si="9"/>
        <v>22428.314999999999</v>
      </c>
      <c r="D56">
        <f t="shared" si="10"/>
        <v>23290.942500000001</v>
      </c>
      <c r="E56">
        <f t="shared" si="11"/>
        <v>24153.569999999996</v>
      </c>
      <c r="F56">
        <f t="shared" si="12"/>
        <v>25016.197499999998</v>
      </c>
    </row>
    <row r="57" spans="2:6" x14ac:dyDescent="0.25">
      <c r="B57" s="15">
        <v>380</v>
      </c>
      <c r="C57">
        <f t="shared" si="9"/>
        <v>494</v>
      </c>
      <c r="D57">
        <f t="shared" si="10"/>
        <v>513</v>
      </c>
      <c r="E57">
        <f t="shared" si="11"/>
        <v>532</v>
      </c>
      <c r="F57">
        <f t="shared" si="12"/>
        <v>551</v>
      </c>
    </row>
    <row r="58" spans="2:6" x14ac:dyDescent="0.25">
      <c r="B58" s="15">
        <v>3995.2000000000003</v>
      </c>
      <c r="C58">
        <f t="shared" si="9"/>
        <v>5193.76</v>
      </c>
      <c r="D58">
        <f t="shared" si="10"/>
        <v>5393.52</v>
      </c>
      <c r="E58">
        <f t="shared" si="11"/>
        <v>5593.28</v>
      </c>
      <c r="F58">
        <f t="shared" si="12"/>
        <v>5793.04</v>
      </c>
    </row>
    <row r="59" spans="2:6" x14ac:dyDescent="0.25">
      <c r="B59" s="15">
        <v>1404.3</v>
      </c>
      <c r="C59">
        <f t="shared" si="9"/>
        <v>1825.59</v>
      </c>
      <c r="D59">
        <f t="shared" si="10"/>
        <v>1895.8050000000001</v>
      </c>
      <c r="E59">
        <f t="shared" si="11"/>
        <v>1966.0199999999998</v>
      </c>
      <c r="F59">
        <f t="shared" si="12"/>
        <v>2036.2349999999999</v>
      </c>
    </row>
    <row r="60" spans="2:6" x14ac:dyDescent="0.25">
      <c r="B60" s="15">
        <v>425.88</v>
      </c>
      <c r="C60">
        <f t="shared" si="9"/>
        <v>553.64400000000001</v>
      </c>
      <c r="D60">
        <f t="shared" si="10"/>
        <v>574.93799999999999</v>
      </c>
      <c r="E60">
        <f t="shared" si="11"/>
        <v>596.23199999999997</v>
      </c>
      <c r="F60">
        <f t="shared" si="12"/>
        <v>617.52599999999995</v>
      </c>
    </row>
    <row r="61" spans="2:6" x14ac:dyDescent="0.25">
      <c r="B61" s="15">
        <v>13030.539999999997</v>
      </c>
      <c r="C61">
        <f t="shared" si="9"/>
        <v>16939.701999999997</v>
      </c>
      <c r="D61">
        <f t="shared" si="10"/>
        <v>17591.228999999996</v>
      </c>
      <c r="E61">
        <f t="shared" si="11"/>
        <v>18242.755999999994</v>
      </c>
      <c r="F61">
        <f t="shared" si="12"/>
        <v>18894.282999999996</v>
      </c>
    </row>
    <row r="62" spans="2:6" x14ac:dyDescent="0.25">
      <c r="B62" s="15">
        <v>2139.2200000000003</v>
      </c>
      <c r="C62">
        <f t="shared" si="9"/>
        <v>2780.9860000000003</v>
      </c>
      <c r="D62">
        <f t="shared" si="10"/>
        <v>2887.9470000000006</v>
      </c>
      <c r="E62">
        <f t="shared" si="11"/>
        <v>2994.9080000000004</v>
      </c>
      <c r="F62">
        <f t="shared" si="12"/>
        <v>3101.8690000000001</v>
      </c>
    </row>
    <row r="63" spans="2:6" x14ac:dyDescent="0.25">
      <c r="B63" s="15">
        <v>12894.899999999998</v>
      </c>
      <c r="C63">
        <f t="shared" si="9"/>
        <v>16763.37</v>
      </c>
      <c r="D63">
        <f t="shared" si="10"/>
        <v>17408.114999999998</v>
      </c>
      <c r="E63">
        <f t="shared" si="11"/>
        <v>18052.859999999997</v>
      </c>
      <c r="F63">
        <f t="shared" si="12"/>
        <v>18697.604999999996</v>
      </c>
    </row>
    <row r="64" spans="2:6" x14ac:dyDescent="0.25">
      <c r="B64" s="15">
        <v>3898.2994999999983</v>
      </c>
      <c r="C64">
        <f t="shared" si="9"/>
        <v>5067.7893499999982</v>
      </c>
      <c r="D64">
        <f t="shared" si="10"/>
        <v>5262.7043249999979</v>
      </c>
      <c r="E64">
        <f t="shared" si="11"/>
        <v>5457.6192999999976</v>
      </c>
      <c r="F64">
        <f t="shared" si="12"/>
        <v>5652.5342749999973</v>
      </c>
    </row>
    <row r="65" spans="2:6" x14ac:dyDescent="0.25">
      <c r="B65" s="15">
        <v>939.69</v>
      </c>
      <c r="C65">
        <f t="shared" si="9"/>
        <v>1221.5970000000002</v>
      </c>
      <c r="D65">
        <f t="shared" si="10"/>
        <v>1268.5815000000002</v>
      </c>
      <c r="E65">
        <f t="shared" si="11"/>
        <v>1315.566</v>
      </c>
      <c r="F65">
        <f t="shared" si="12"/>
        <v>1362.5505000000001</v>
      </c>
    </row>
    <row r="66" spans="2:6" x14ac:dyDescent="0.25">
      <c r="B66" s="15">
        <v>13703.800000000007</v>
      </c>
      <c r="C66">
        <f t="shared" si="9"/>
        <v>17814.94000000001</v>
      </c>
      <c r="D66">
        <f t="shared" si="10"/>
        <v>18500.130000000008</v>
      </c>
      <c r="E66">
        <f t="shared" si="11"/>
        <v>19185.320000000007</v>
      </c>
      <c r="F66">
        <f t="shared" si="12"/>
        <v>19870.510000000009</v>
      </c>
    </row>
    <row r="67" spans="2:6" x14ac:dyDescent="0.25">
      <c r="B67" s="15">
        <v>2965.52</v>
      </c>
      <c r="C67">
        <f t="shared" si="9"/>
        <v>3855.1759999999999</v>
      </c>
      <c r="D67">
        <f t="shared" si="10"/>
        <v>4003.4520000000002</v>
      </c>
      <c r="E67">
        <f t="shared" si="11"/>
        <v>4151.7280000000001</v>
      </c>
      <c r="F67">
        <f t="shared" si="12"/>
        <v>4300.0039999999999</v>
      </c>
    </row>
    <row r="68" spans="2:6" x14ac:dyDescent="0.25">
      <c r="B68" s="15">
        <v>4823.45</v>
      </c>
      <c r="C68">
        <f t="shared" si="9"/>
        <v>6270.4849999999997</v>
      </c>
      <c r="D68">
        <f t="shared" si="10"/>
        <v>6511.6575000000003</v>
      </c>
      <c r="E68">
        <f t="shared" si="11"/>
        <v>6752.829999999999</v>
      </c>
      <c r="F68">
        <f t="shared" si="12"/>
        <v>6994.0024999999996</v>
      </c>
    </row>
    <row r="69" spans="2:6" x14ac:dyDescent="0.25">
      <c r="B69" s="37">
        <v>11184.915714285711</v>
      </c>
      <c r="C69">
        <f t="shared" si="9"/>
        <v>14540.390428571425</v>
      </c>
      <c r="D69">
        <f t="shared" si="10"/>
        <v>15099.636214285711</v>
      </c>
      <c r="E69">
        <f t="shared" si="11"/>
        <v>15658.881999999994</v>
      </c>
      <c r="F69">
        <f t="shared" si="12"/>
        <v>16218.127785714281</v>
      </c>
    </row>
  </sheetData>
  <mergeCells count="12">
    <mergeCell ref="AL1:AM1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8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78" sqref="H78"/>
    </sheetView>
  </sheetViews>
  <sheetFormatPr defaultRowHeight="15" x14ac:dyDescent="0.25"/>
  <cols>
    <col min="1" max="1" width="40.85546875" style="51" customWidth="1"/>
    <col min="2" max="13" width="22.7109375" style="51" customWidth="1"/>
    <col min="14" max="17" width="25.7109375" style="51" customWidth="1"/>
    <col min="18" max="16384" width="9.140625" style="51"/>
  </cols>
  <sheetData>
    <row r="1" spans="1:18" ht="21.75" thickBot="1" x14ac:dyDescent="0.4">
      <c r="A1" s="166"/>
      <c r="B1" s="361" t="s">
        <v>94</v>
      </c>
      <c r="C1" s="362"/>
      <c r="D1" s="362"/>
      <c r="E1" s="362"/>
      <c r="F1" s="362"/>
      <c r="G1" s="362"/>
      <c r="H1" s="362"/>
      <c r="I1" s="362"/>
      <c r="J1" s="362"/>
      <c r="K1" s="363"/>
    </row>
    <row r="2" spans="1:18" s="80" customFormat="1" ht="14.25" customHeight="1" x14ac:dyDescent="0.35">
      <c r="A2" s="167"/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8" ht="12.75" customHeight="1" thickBot="1" x14ac:dyDescent="0.3">
      <c r="A3" s="168"/>
    </row>
    <row r="4" spans="1:18" ht="21.75" thickBot="1" x14ac:dyDescent="0.4">
      <c r="A4" s="58"/>
      <c r="B4" s="322" t="s">
        <v>71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4"/>
      <c r="R4" s="154"/>
    </row>
    <row r="5" spans="1:18" x14ac:dyDescent="0.25">
      <c r="N5" s="281"/>
      <c r="O5" s="281"/>
      <c r="P5" s="281"/>
      <c r="Q5" s="281"/>
    </row>
    <row r="6" spans="1:18" ht="15.75" x14ac:dyDescent="0.25">
      <c r="A6" s="218"/>
      <c r="B6" s="337" t="s">
        <v>154</v>
      </c>
      <c r="C6" s="338"/>
      <c r="D6" s="338"/>
      <c r="E6" s="339"/>
      <c r="F6" s="343" t="s">
        <v>141</v>
      </c>
      <c r="G6" s="344"/>
      <c r="H6" s="344"/>
      <c r="I6" s="345"/>
      <c r="J6" s="340" t="s">
        <v>149</v>
      </c>
      <c r="K6" s="341"/>
      <c r="L6" s="341"/>
      <c r="M6" s="342"/>
      <c r="N6" s="358" t="s">
        <v>133</v>
      </c>
      <c r="O6" s="359"/>
      <c r="P6" s="359"/>
      <c r="Q6" s="360"/>
    </row>
    <row r="7" spans="1:18" ht="30.75" thickBot="1" x14ac:dyDescent="0.3">
      <c r="A7" s="87" t="s">
        <v>0</v>
      </c>
      <c r="B7" s="127" t="s">
        <v>155</v>
      </c>
      <c r="C7" s="91" t="s">
        <v>92</v>
      </c>
      <c r="D7" s="241" t="s">
        <v>139</v>
      </c>
      <c r="E7" s="232" t="s">
        <v>161</v>
      </c>
      <c r="F7" s="118" t="s">
        <v>131</v>
      </c>
      <c r="G7" s="89" t="s">
        <v>92</v>
      </c>
      <c r="H7" s="271" t="s">
        <v>139</v>
      </c>
      <c r="I7" s="243" t="s">
        <v>161</v>
      </c>
      <c r="J7" s="120" t="s">
        <v>113</v>
      </c>
      <c r="K7" s="90" t="s">
        <v>92</v>
      </c>
      <c r="L7" s="121" t="s">
        <v>138</v>
      </c>
      <c r="M7" s="246" t="s">
        <v>162</v>
      </c>
      <c r="N7" s="208" t="s">
        <v>105</v>
      </c>
      <c r="O7" s="209" t="s">
        <v>92</v>
      </c>
      <c r="P7" s="254" t="s">
        <v>138</v>
      </c>
      <c r="Q7" s="257" t="s">
        <v>162</v>
      </c>
    </row>
    <row r="8" spans="1:18" ht="15.75" thickTop="1" x14ac:dyDescent="0.25">
      <c r="A8" s="4" t="s">
        <v>51</v>
      </c>
      <c r="B8" s="140">
        <v>1488</v>
      </c>
      <c r="C8" s="137">
        <v>174300</v>
      </c>
      <c r="D8" s="172">
        <f>C8*0.75</f>
        <v>130725</v>
      </c>
      <c r="E8" s="233">
        <f>C8*0.7</f>
        <v>122009.99999999999</v>
      </c>
      <c r="F8" s="48">
        <v>1134</v>
      </c>
      <c r="G8" s="92">
        <v>133439</v>
      </c>
      <c r="H8" s="93">
        <f>G8*0.75</f>
        <v>100079.25</v>
      </c>
      <c r="I8" s="234">
        <f>G8*0.7</f>
        <v>93407.299999999988</v>
      </c>
      <c r="J8" s="48">
        <v>996</v>
      </c>
      <c r="K8" s="92">
        <v>120793</v>
      </c>
      <c r="L8" s="93">
        <f>K8*0.7</f>
        <v>84555.099999999991</v>
      </c>
      <c r="M8" s="234">
        <f>K8*0.65</f>
        <v>78515.45</v>
      </c>
      <c r="N8" s="48">
        <v>1044</v>
      </c>
      <c r="O8" s="92">
        <v>125797</v>
      </c>
      <c r="P8" s="286">
        <f>O8*0.7</f>
        <v>88057.9</v>
      </c>
      <c r="Q8" s="261">
        <f>O8*0.65</f>
        <v>81768.05</v>
      </c>
    </row>
    <row r="9" spans="1:18" x14ac:dyDescent="0.25">
      <c r="A9" s="4" t="s">
        <v>116</v>
      </c>
      <c r="B9" s="169">
        <v>2</v>
      </c>
      <c r="C9" s="170">
        <v>283</v>
      </c>
      <c r="D9" s="158">
        <f>C9*0.75</f>
        <v>212.25</v>
      </c>
      <c r="E9" s="239">
        <f t="shared" ref="E9:E30" si="0">C9*0.7</f>
        <v>198.1</v>
      </c>
      <c r="F9" s="171">
        <v>5</v>
      </c>
      <c r="G9" s="114">
        <v>522</v>
      </c>
      <c r="H9" s="93">
        <f>G9*0.75</f>
        <v>391.5</v>
      </c>
      <c r="I9" s="234">
        <f t="shared" ref="I9:I30" si="1">G9*0.7</f>
        <v>365.4</v>
      </c>
      <c r="J9" s="171">
        <v>17</v>
      </c>
      <c r="K9" s="114">
        <v>2438</v>
      </c>
      <c r="L9" s="93">
        <f t="shared" ref="L9:L16" si="2">K9*0.7</f>
        <v>1706.6</v>
      </c>
      <c r="M9" s="234">
        <f t="shared" ref="M9:M30" si="3">K9*0.65</f>
        <v>1584.7</v>
      </c>
      <c r="N9" s="171">
        <v>17</v>
      </c>
      <c r="O9" s="114">
        <v>2536</v>
      </c>
      <c r="P9" s="93">
        <f>O9*0.7</f>
        <v>1775.1999999999998</v>
      </c>
      <c r="Q9" s="98">
        <f t="shared" ref="Q9:Q30" si="4">O9*0.65</f>
        <v>1648.4</v>
      </c>
    </row>
    <row r="10" spans="1:18" x14ac:dyDescent="0.25">
      <c r="A10" s="4" t="s">
        <v>52</v>
      </c>
      <c r="B10" s="141">
        <v>15</v>
      </c>
      <c r="C10" s="138">
        <v>1082</v>
      </c>
      <c r="D10" s="158">
        <f>C10*0.75</f>
        <v>811.5</v>
      </c>
      <c r="E10" s="265">
        <f t="shared" si="0"/>
        <v>757.4</v>
      </c>
      <c r="F10" s="49">
        <v>3</v>
      </c>
      <c r="G10" s="94">
        <v>261</v>
      </c>
      <c r="H10" s="93">
        <f t="shared" ref="H10:H30" si="5">G10*0.75</f>
        <v>195.75</v>
      </c>
      <c r="I10" s="234">
        <f t="shared" si="1"/>
        <v>182.7</v>
      </c>
      <c r="J10" s="49">
        <v>9</v>
      </c>
      <c r="K10" s="94">
        <v>579</v>
      </c>
      <c r="L10" s="93">
        <f t="shared" si="2"/>
        <v>405.29999999999995</v>
      </c>
      <c r="M10" s="234">
        <f t="shared" si="3"/>
        <v>376.35</v>
      </c>
      <c r="N10" s="49">
        <v>7</v>
      </c>
      <c r="O10" s="94">
        <v>533</v>
      </c>
      <c r="P10" s="93">
        <f t="shared" ref="P10:P22" si="6">O10*0.7</f>
        <v>373.09999999999997</v>
      </c>
      <c r="Q10" s="97">
        <f t="shared" si="4"/>
        <v>346.45</v>
      </c>
    </row>
    <row r="11" spans="1:18" x14ac:dyDescent="0.25">
      <c r="A11" s="4" t="s">
        <v>53</v>
      </c>
      <c r="B11" s="141">
        <v>101</v>
      </c>
      <c r="C11" s="138">
        <v>9915</v>
      </c>
      <c r="D11" s="158">
        <f t="shared" ref="D11:D30" si="7">C11*0.75</f>
        <v>7436.25</v>
      </c>
      <c r="E11" s="265">
        <f t="shared" si="0"/>
        <v>6940.5</v>
      </c>
      <c r="F11" s="49">
        <v>103</v>
      </c>
      <c r="G11" s="94">
        <v>10338</v>
      </c>
      <c r="H11" s="93">
        <f t="shared" si="5"/>
        <v>7753.5</v>
      </c>
      <c r="I11" s="234">
        <f t="shared" si="1"/>
        <v>7236.5999999999995</v>
      </c>
      <c r="J11" s="49">
        <v>29</v>
      </c>
      <c r="K11" s="94">
        <v>2755</v>
      </c>
      <c r="L11" s="93">
        <f t="shared" si="2"/>
        <v>1928.4999999999998</v>
      </c>
      <c r="M11" s="234">
        <f t="shared" si="3"/>
        <v>1790.75</v>
      </c>
      <c r="N11" s="49">
        <v>45</v>
      </c>
      <c r="O11" s="94">
        <v>3435</v>
      </c>
      <c r="P11" s="93">
        <f t="shared" si="6"/>
        <v>2404.5</v>
      </c>
      <c r="Q11" s="97">
        <f t="shared" si="4"/>
        <v>2232.75</v>
      </c>
    </row>
    <row r="12" spans="1:18" x14ac:dyDescent="0.25">
      <c r="A12" s="4" t="s">
        <v>60</v>
      </c>
      <c r="B12" s="141">
        <v>60</v>
      </c>
      <c r="C12" s="138">
        <v>8749</v>
      </c>
      <c r="D12" s="158">
        <f t="shared" si="7"/>
        <v>6561.75</v>
      </c>
      <c r="E12" s="265">
        <f t="shared" si="0"/>
        <v>6124.2999999999993</v>
      </c>
      <c r="F12" s="49">
        <v>143</v>
      </c>
      <c r="G12" s="94">
        <v>19667</v>
      </c>
      <c r="H12" s="93">
        <f t="shared" si="5"/>
        <v>14750.25</v>
      </c>
      <c r="I12" s="234">
        <f t="shared" si="1"/>
        <v>13766.9</v>
      </c>
      <c r="J12" s="49">
        <v>90</v>
      </c>
      <c r="K12" s="94">
        <v>13571</v>
      </c>
      <c r="L12" s="93">
        <f t="shared" si="2"/>
        <v>9499.6999999999989</v>
      </c>
      <c r="M12" s="234">
        <f t="shared" si="3"/>
        <v>8821.15</v>
      </c>
      <c r="N12" s="49">
        <v>119</v>
      </c>
      <c r="O12" s="94">
        <v>17487</v>
      </c>
      <c r="P12" s="93">
        <f t="shared" si="6"/>
        <v>12240.9</v>
      </c>
      <c r="Q12" s="97">
        <f t="shared" si="4"/>
        <v>11366.550000000001</v>
      </c>
    </row>
    <row r="13" spans="1:18" x14ac:dyDescent="0.25">
      <c r="A13" s="4" t="s">
        <v>129</v>
      </c>
      <c r="B13" s="141">
        <v>76</v>
      </c>
      <c r="C13" s="138">
        <v>5009</v>
      </c>
      <c r="D13" s="158">
        <f t="shared" si="7"/>
        <v>3756.75</v>
      </c>
      <c r="E13" s="265">
        <f t="shared" si="0"/>
        <v>3506.2999999999997</v>
      </c>
      <c r="F13" s="49">
        <v>70</v>
      </c>
      <c r="G13" s="94">
        <v>4726</v>
      </c>
      <c r="H13" s="93">
        <f t="shared" si="5"/>
        <v>3544.5</v>
      </c>
      <c r="I13" s="234">
        <f t="shared" si="1"/>
        <v>3308.2</v>
      </c>
      <c r="J13" s="49">
        <v>389</v>
      </c>
      <c r="K13" s="94">
        <v>29910</v>
      </c>
      <c r="L13" s="93">
        <f t="shared" si="2"/>
        <v>20937</v>
      </c>
      <c r="M13" s="234">
        <f t="shared" si="3"/>
        <v>19441.5</v>
      </c>
      <c r="N13" s="49"/>
      <c r="O13" s="95"/>
      <c r="P13" s="93"/>
      <c r="Q13" s="97"/>
    </row>
    <row r="14" spans="1:18" x14ac:dyDescent="0.25">
      <c r="A14" s="4" t="s">
        <v>152</v>
      </c>
      <c r="B14" s="141">
        <v>22</v>
      </c>
      <c r="C14" s="138">
        <v>3070</v>
      </c>
      <c r="D14" s="158">
        <f t="shared" si="7"/>
        <v>2302.5</v>
      </c>
      <c r="E14" s="265">
        <f t="shared" si="0"/>
        <v>2149</v>
      </c>
      <c r="F14" s="49">
        <v>348</v>
      </c>
      <c r="G14" s="94">
        <v>25874</v>
      </c>
      <c r="H14" s="93">
        <f t="shared" si="5"/>
        <v>19405.5</v>
      </c>
      <c r="I14" s="234">
        <f t="shared" si="1"/>
        <v>18111.8</v>
      </c>
      <c r="J14" s="49"/>
      <c r="K14" s="94"/>
      <c r="L14" s="93"/>
      <c r="M14" s="234"/>
      <c r="N14" s="49"/>
      <c r="O14" s="95"/>
      <c r="P14" s="93"/>
      <c r="Q14" s="97"/>
    </row>
    <row r="15" spans="1:18" x14ac:dyDescent="0.25">
      <c r="A15" s="4" t="s">
        <v>54</v>
      </c>
      <c r="B15" s="141">
        <v>226</v>
      </c>
      <c r="C15" s="138">
        <v>38289</v>
      </c>
      <c r="D15" s="158">
        <f t="shared" si="7"/>
        <v>28716.75</v>
      </c>
      <c r="E15" s="265">
        <f t="shared" si="0"/>
        <v>26802.3</v>
      </c>
      <c r="F15" s="49">
        <v>33</v>
      </c>
      <c r="G15" s="94">
        <v>5785</v>
      </c>
      <c r="H15" s="93">
        <f t="shared" si="5"/>
        <v>4338.75</v>
      </c>
      <c r="I15" s="234">
        <f t="shared" si="1"/>
        <v>4049.4999999999995</v>
      </c>
      <c r="J15" s="49">
        <v>66</v>
      </c>
      <c r="K15" s="94">
        <v>10271</v>
      </c>
      <c r="L15" s="93">
        <f t="shared" si="2"/>
        <v>7189.7</v>
      </c>
      <c r="M15" s="234">
        <f t="shared" si="3"/>
        <v>6676.1500000000005</v>
      </c>
      <c r="N15" s="49">
        <v>60</v>
      </c>
      <c r="O15" s="95">
        <v>10424</v>
      </c>
      <c r="P15" s="93">
        <f t="shared" si="6"/>
        <v>7296.7999999999993</v>
      </c>
      <c r="Q15" s="97">
        <f t="shared" si="4"/>
        <v>6775.6</v>
      </c>
    </row>
    <row r="16" spans="1:18" x14ac:dyDescent="0.25">
      <c r="A16" s="4" t="s">
        <v>55</v>
      </c>
      <c r="B16" s="141">
        <v>31</v>
      </c>
      <c r="C16" s="138">
        <v>3355</v>
      </c>
      <c r="D16" s="158">
        <f t="shared" si="7"/>
        <v>2516.25</v>
      </c>
      <c r="E16" s="265">
        <f t="shared" si="0"/>
        <v>2348.5</v>
      </c>
      <c r="F16" s="49">
        <v>43</v>
      </c>
      <c r="G16" s="94">
        <v>4669</v>
      </c>
      <c r="H16" s="93">
        <f t="shared" si="5"/>
        <v>3501.75</v>
      </c>
      <c r="I16" s="234">
        <f t="shared" si="1"/>
        <v>3268.2999999999997</v>
      </c>
      <c r="J16" s="49">
        <v>32</v>
      </c>
      <c r="K16" s="94">
        <v>3270</v>
      </c>
      <c r="L16" s="93">
        <f t="shared" si="2"/>
        <v>2289</v>
      </c>
      <c r="M16" s="234">
        <f t="shared" si="3"/>
        <v>2125.5</v>
      </c>
      <c r="N16" s="96">
        <v>48</v>
      </c>
      <c r="O16" s="95">
        <v>4484</v>
      </c>
      <c r="P16" s="93">
        <f t="shared" si="6"/>
        <v>3138.7999999999997</v>
      </c>
      <c r="Q16" s="258">
        <f t="shared" si="4"/>
        <v>2914.6</v>
      </c>
    </row>
    <row r="17" spans="1:17" x14ac:dyDescent="0.25">
      <c r="A17" s="4" t="s">
        <v>56</v>
      </c>
      <c r="B17" s="141">
        <v>42</v>
      </c>
      <c r="C17" s="138">
        <v>5974</v>
      </c>
      <c r="D17" s="158">
        <f t="shared" si="7"/>
        <v>4480.5</v>
      </c>
      <c r="E17" s="265">
        <f t="shared" si="0"/>
        <v>4181.8</v>
      </c>
      <c r="F17" s="49">
        <v>64</v>
      </c>
      <c r="G17" s="94">
        <v>8178</v>
      </c>
      <c r="H17" s="93">
        <f t="shared" si="5"/>
        <v>6133.5</v>
      </c>
      <c r="I17" s="234">
        <f t="shared" si="1"/>
        <v>5724.5999999999995</v>
      </c>
      <c r="J17" s="49">
        <v>72</v>
      </c>
      <c r="K17" s="94">
        <v>8249</v>
      </c>
      <c r="L17" s="93">
        <f t="shared" ref="L17:L30" si="8">K17*0.7</f>
        <v>5774.2999999999993</v>
      </c>
      <c r="M17" s="234">
        <f t="shared" si="3"/>
        <v>5361.85</v>
      </c>
      <c r="N17" s="49">
        <v>81</v>
      </c>
      <c r="O17" s="97">
        <v>9331</v>
      </c>
      <c r="P17" s="93">
        <f t="shared" si="6"/>
        <v>6531.7</v>
      </c>
      <c r="Q17" s="97">
        <f t="shared" si="4"/>
        <v>6065.1500000000005</v>
      </c>
    </row>
    <row r="18" spans="1:17" x14ac:dyDescent="0.25">
      <c r="A18" s="4" t="s">
        <v>151</v>
      </c>
      <c r="B18" s="141">
        <v>11</v>
      </c>
      <c r="C18" s="138">
        <v>1054</v>
      </c>
      <c r="D18" s="158">
        <f t="shared" si="7"/>
        <v>790.5</v>
      </c>
      <c r="E18" s="265">
        <f t="shared" si="0"/>
        <v>737.8</v>
      </c>
      <c r="F18" s="49">
        <v>361</v>
      </c>
      <c r="G18" s="94">
        <v>26928</v>
      </c>
      <c r="H18" s="93">
        <f t="shared" si="5"/>
        <v>20196</v>
      </c>
      <c r="I18" s="234">
        <f t="shared" si="1"/>
        <v>18849.599999999999</v>
      </c>
      <c r="J18" s="49"/>
      <c r="K18" s="94"/>
      <c r="L18" s="93"/>
      <c r="M18" s="234"/>
      <c r="N18" s="49"/>
      <c r="O18" s="98"/>
      <c r="P18" s="93"/>
      <c r="Q18" s="258"/>
    </row>
    <row r="19" spans="1:17" x14ac:dyDescent="0.25">
      <c r="A19" s="4" t="s">
        <v>57</v>
      </c>
      <c r="B19" s="141">
        <v>5</v>
      </c>
      <c r="C19" s="138">
        <v>400</v>
      </c>
      <c r="D19" s="158">
        <f t="shared" si="7"/>
        <v>300</v>
      </c>
      <c r="E19" s="265">
        <f t="shared" si="0"/>
        <v>280</v>
      </c>
      <c r="F19" s="49">
        <v>8</v>
      </c>
      <c r="G19" s="94">
        <v>654</v>
      </c>
      <c r="H19" s="93">
        <f t="shared" si="5"/>
        <v>490.5</v>
      </c>
      <c r="I19" s="234">
        <f t="shared" si="1"/>
        <v>457.79999999999995</v>
      </c>
      <c r="J19" s="49">
        <v>13</v>
      </c>
      <c r="K19" s="94">
        <v>1153</v>
      </c>
      <c r="L19" s="93">
        <f t="shared" si="8"/>
        <v>807.09999999999991</v>
      </c>
      <c r="M19" s="234">
        <f t="shared" si="3"/>
        <v>749.45</v>
      </c>
      <c r="N19" s="49">
        <v>21</v>
      </c>
      <c r="O19" s="98">
        <v>1364</v>
      </c>
      <c r="P19" s="93">
        <f t="shared" si="6"/>
        <v>954.8</v>
      </c>
      <c r="Q19" s="95">
        <f t="shared" si="4"/>
        <v>886.6</v>
      </c>
    </row>
    <row r="20" spans="1:17" x14ac:dyDescent="0.25">
      <c r="A20" s="4" t="s">
        <v>58</v>
      </c>
      <c r="B20" s="141">
        <v>19</v>
      </c>
      <c r="C20" s="138">
        <v>1242</v>
      </c>
      <c r="D20" s="158">
        <f t="shared" si="7"/>
        <v>931.5</v>
      </c>
      <c r="E20" s="265">
        <f t="shared" si="0"/>
        <v>869.4</v>
      </c>
      <c r="F20" s="49">
        <v>32</v>
      </c>
      <c r="G20" s="94">
        <v>2149</v>
      </c>
      <c r="H20" s="93">
        <f t="shared" si="5"/>
        <v>1611.75</v>
      </c>
      <c r="I20" s="234">
        <f t="shared" si="1"/>
        <v>1504.3</v>
      </c>
      <c r="J20" s="49">
        <v>19</v>
      </c>
      <c r="K20" s="94">
        <v>1121</v>
      </c>
      <c r="L20" s="93">
        <f t="shared" si="8"/>
        <v>784.69999999999993</v>
      </c>
      <c r="M20" s="234">
        <f t="shared" si="3"/>
        <v>728.65</v>
      </c>
      <c r="N20" s="49">
        <v>25</v>
      </c>
      <c r="O20" s="94">
        <v>1508</v>
      </c>
      <c r="P20" s="93">
        <f t="shared" si="6"/>
        <v>1055.5999999999999</v>
      </c>
      <c r="Q20" s="95">
        <f t="shared" si="4"/>
        <v>980.2</v>
      </c>
    </row>
    <row r="21" spans="1:17" x14ac:dyDescent="0.25">
      <c r="A21" s="4" t="s">
        <v>106</v>
      </c>
      <c r="B21" s="141">
        <v>16</v>
      </c>
      <c r="C21" s="138">
        <v>2697</v>
      </c>
      <c r="D21" s="158">
        <f t="shared" si="7"/>
        <v>2022.75</v>
      </c>
      <c r="E21" s="265">
        <f t="shared" si="0"/>
        <v>1887.8999999999999</v>
      </c>
      <c r="F21" s="49">
        <v>30</v>
      </c>
      <c r="G21" s="94">
        <v>4415</v>
      </c>
      <c r="H21" s="93">
        <f t="shared" si="5"/>
        <v>3311.25</v>
      </c>
      <c r="I21" s="234">
        <f t="shared" si="1"/>
        <v>3090.5</v>
      </c>
      <c r="J21" s="49">
        <v>23</v>
      </c>
      <c r="K21" s="94">
        <v>3494</v>
      </c>
      <c r="L21" s="93">
        <f t="shared" si="8"/>
        <v>2445.7999999999997</v>
      </c>
      <c r="M21" s="234">
        <f t="shared" si="3"/>
        <v>2271.1</v>
      </c>
      <c r="N21" s="49">
        <v>112</v>
      </c>
      <c r="O21" s="94">
        <v>15119</v>
      </c>
      <c r="P21" s="93">
        <f t="shared" si="6"/>
        <v>10583.3</v>
      </c>
      <c r="Q21" s="95">
        <f t="shared" si="4"/>
        <v>9827.35</v>
      </c>
    </row>
    <row r="22" spans="1:17" x14ac:dyDescent="0.25">
      <c r="A22" s="99" t="s">
        <v>59</v>
      </c>
      <c r="B22" s="141">
        <v>94</v>
      </c>
      <c r="C22" s="138">
        <v>16881</v>
      </c>
      <c r="D22" s="158">
        <f t="shared" si="7"/>
        <v>12660.75</v>
      </c>
      <c r="E22" s="266">
        <f t="shared" si="0"/>
        <v>11816.699999999999</v>
      </c>
      <c r="F22" s="50">
        <v>134</v>
      </c>
      <c r="G22" s="94">
        <v>24288</v>
      </c>
      <c r="H22" s="93">
        <f t="shared" si="5"/>
        <v>18216</v>
      </c>
      <c r="I22" s="234">
        <f t="shared" si="1"/>
        <v>17001.599999999999</v>
      </c>
      <c r="J22" s="50">
        <v>69</v>
      </c>
      <c r="K22" s="94">
        <v>10277</v>
      </c>
      <c r="L22" s="93">
        <f t="shared" si="8"/>
        <v>7193.9</v>
      </c>
      <c r="M22" s="234">
        <f t="shared" si="3"/>
        <v>6680.05</v>
      </c>
      <c r="N22" s="50">
        <v>52</v>
      </c>
      <c r="O22" s="94">
        <v>7315</v>
      </c>
      <c r="P22" s="93">
        <f t="shared" si="6"/>
        <v>5120.5</v>
      </c>
      <c r="Q22" s="95">
        <f t="shared" si="4"/>
        <v>4754.75</v>
      </c>
    </row>
    <row r="23" spans="1:17" x14ac:dyDescent="0.25">
      <c r="A23" s="99" t="s">
        <v>130</v>
      </c>
      <c r="B23" s="142">
        <v>39</v>
      </c>
      <c r="C23" s="139">
        <v>5371</v>
      </c>
      <c r="D23" s="158">
        <f t="shared" si="7"/>
        <v>4028.25</v>
      </c>
      <c r="E23" s="266">
        <f t="shared" si="0"/>
        <v>3759.7</v>
      </c>
      <c r="F23" s="50">
        <v>72</v>
      </c>
      <c r="G23" s="100">
        <v>9239</v>
      </c>
      <c r="H23" s="93">
        <f t="shared" si="5"/>
        <v>6929.25</v>
      </c>
      <c r="I23" s="234">
        <f t="shared" si="1"/>
        <v>6467.2999999999993</v>
      </c>
      <c r="J23" s="50">
        <v>331</v>
      </c>
      <c r="K23" s="100">
        <v>34498</v>
      </c>
      <c r="L23" s="93">
        <f t="shared" si="8"/>
        <v>24148.6</v>
      </c>
      <c r="M23" s="234">
        <f t="shared" si="3"/>
        <v>22423.7</v>
      </c>
      <c r="N23" s="50"/>
      <c r="O23" s="100"/>
      <c r="P23" s="93"/>
      <c r="Q23" s="95"/>
    </row>
    <row r="24" spans="1:17" x14ac:dyDescent="0.25">
      <c r="A24" s="99" t="s">
        <v>107</v>
      </c>
      <c r="B24" s="142">
        <v>22</v>
      </c>
      <c r="C24" s="139">
        <v>4781</v>
      </c>
      <c r="D24" s="158">
        <f t="shared" si="7"/>
        <v>3585.75</v>
      </c>
      <c r="E24" s="266">
        <f t="shared" si="0"/>
        <v>3346.7</v>
      </c>
      <c r="F24" s="50">
        <v>23</v>
      </c>
      <c r="G24" s="100">
        <v>5238</v>
      </c>
      <c r="H24" s="93">
        <f t="shared" si="5"/>
        <v>3928.5</v>
      </c>
      <c r="I24" s="234">
        <f t="shared" si="1"/>
        <v>3666.6</v>
      </c>
      <c r="J24" s="50">
        <v>13</v>
      </c>
      <c r="K24" s="100">
        <v>3045</v>
      </c>
      <c r="L24" s="93">
        <f t="shared" si="8"/>
        <v>2131.5</v>
      </c>
      <c r="M24" s="234">
        <f t="shared" si="3"/>
        <v>1979.25</v>
      </c>
      <c r="N24" s="50">
        <v>204</v>
      </c>
      <c r="O24" s="100">
        <v>17489</v>
      </c>
      <c r="P24" s="93">
        <f>O24*0.7</f>
        <v>12242.3</v>
      </c>
      <c r="Q24" s="95">
        <f t="shared" si="4"/>
        <v>11367.85</v>
      </c>
    </row>
    <row r="25" spans="1:17" x14ac:dyDescent="0.25">
      <c r="A25" s="99" t="s">
        <v>108</v>
      </c>
      <c r="B25" s="142">
        <v>53</v>
      </c>
      <c r="C25" s="139">
        <v>4977</v>
      </c>
      <c r="D25" s="158">
        <f t="shared" si="7"/>
        <v>3732.75</v>
      </c>
      <c r="E25" s="266">
        <f t="shared" si="0"/>
        <v>3483.8999999999996</v>
      </c>
      <c r="F25" s="50">
        <v>62</v>
      </c>
      <c r="G25" s="100">
        <v>5299</v>
      </c>
      <c r="H25" s="93">
        <f t="shared" si="5"/>
        <v>3974.25</v>
      </c>
      <c r="I25" s="234">
        <f t="shared" si="1"/>
        <v>3709.2999999999997</v>
      </c>
      <c r="J25" s="50">
        <v>65</v>
      </c>
      <c r="K25" s="100">
        <v>4204</v>
      </c>
      <c r="L25" s="93">
        <f t="shared" si="8"/>
        <v>2942.7999999999997</v>
      </c>
      <c r="M25" s="234">
        <f t="shared" si="3"/>
        <v>2732.6</v>
      </c>
      <c r="N25" s="50">
        <v>48</v>
      </c>
      <c r="O25" s="100">
        <v>2944</v>
      </c>
      <c r="P25" s="93">
        <f>O25*0.7</f>
        <v>2060.7999999999997</v>
      </c>
      <c r="Q25" s="97">
        <f t="shared" si="4"/>
        <v>1913.6000000000001</v>
      </c>
    </row>
    <row r="26" spans="1:17" x14ac:dyDescent="0.25">
      <c r="A26" s="99" t="s">
        <v>117</v>
      </c>
      <c r="B26" s="142">
        <v>49</v>
      </c>
      <c r="C26" s="139">
        <v>3505</v>
      </c>
      <c r="D26" s="158">
        <f t="shared" si="7"/>
        <v>2628.75</v>
      </c>
      <c r="E26" s="266">
        <f t="shared" si="0"/>
        <v>2453.5</v>
      </c>
      <c r="F26" s="50">
        <v>113</v>
      </c>
      <c r="G26" s="100">
        <v>8230</v>
      </c>
      <c r="H26" s="93">
        <f t="shared" si="5"/>
        <v>6172.5</v>
      </c>
      <c r="I26" s="234">
        <f t="shared" si="1"/>
        <v>5761</v>
      </c>
      <c r="J26" s="50">
        <v>32</v>
      </c>
      <c r="K26" s="100">
        <v>2706</v>
      </c>
      <c r="L26" s="93">
        <f t="shared" si="8"/>
        <v>1894.1999999999998</v>
      </c>
      <c r="M26" s="234">
        <f t="shared" si="3"/>
        <v>1758.9</v>
      </c>
      <c r="N26" s="50">
        <v>390</v>
      </c>
      <c r="O26" s="100">
        <v>41018</v>
      </c>
      <c r="P26" s="93">
        <f>O26*0.7</f>
        <v>28712.6</v>
      </c>
      <c r="Q26" s="95">
        <f t="shared" si="4"/>
        <v>26661.7</v>
      </c>
    </row>
    <row r="27" spans="1:17" x14ac:dyDescent="0.25">
      <c r="A27" s="99" t="s">
        <v>153</v>
      </c>
      <c r="B27" s="142">
        <v>85</v>
      </c>
      <c r="C27" s="139">
        <v>9602</v>
      </c>
      <c r="D27" s="158">
        <f t="shared" si="7"/>
        <v>7201.5</v>
      </c>
      <c r="E27" s="266">
        <f t="shared" si="0"/>
        <v>6721.4</v>
      </c>
      <c r="F27" s="50">
        <v>444</v>
      </c>
      <c r="G27" s="100">
        <v>46726</v>
      </c>
      <c r="H27" s="93">
        <f t="shared" si="5"/>
        <v>35044.5</v>
      </c>
      <c r="I27" s="234">
        <f t="shared" si="1"/>
        <v>32708.199999999997</v>
      </c>
      <c r="J27" s="50"/>
      <c r="K27" s="100"/>
      <c r="L27" s="93"/>
      <c r="M27" s="234"/>
      <c r="N27" s="50"/>
      <c r="O27" s="100"/>
      <c r="P27" s="93"/>
      <c r="Q27" s="97"/>
    </row>
    <row r="28" spans="1:17" x14ac:dyDescent="0.25">
      <c r="A28" s="99" t="s">
        <v>50</v>
      </c>
      <c r="B28" s="142">
        <v>48</v>
      </c>
      <c r="C28" s="139">
        <v>7489</v>
      </c>
      <c r="D28" s="158">
        <f t="shared" si="7"/>
        <v>5616.75</v>
      </c>
      <c r="E28" s="266">
        <f t="shared" si="0"/>
        <v>5242.2999999999993</v>
      </c>
      <c r="F28" s="50">
        <v>57</v>
      </c>
      <c r="G28" s="100">
        <v>9173</v>
      </c>
      <c r="H28" s="93">
        <f t="shared" si="5"/>
        <v>6879.75</v>
      </c>
      <c r="I28" s="234">
        <f t="shared" si="1"/>
        <v>6421.0999999999995</v>
      </c>
      <c r="J28" s="50">
        <v>48</v>
      </c>
      <c r="K28" s="100">
        <v>7741</v>
      </c>
      <c r="L28" s="93">
        <f t="shared" si="8"/>
        <v>5418.7</v>
      </c>
      <c r="M28" s="234">
        <f t="shared" si="3"/>
        <v>5031.6500000000005</v>
      </c>
      <c r="N28" s="49">
        <v>45</v>
      </c>
      <c r="O28" s="97">
        <v>7079</v>
      </c>
      <c r="P28" s="93">
        <f>O28*0.7</f>
        <v>4955.2999999999993</v>
      </c>
      <c r="Q28" s="277">
        <f t="shared" si="4"/>
        <v>4601.3500000000004</v>
      </c>
    </row>
    <row r="29" spans="1:17" x14ac:dyDescent="0.25">
      <c r="A29" s="4" t="s">
        <v>109</v>
      </c>
      <c r="B29" s="141">
        <v>18</v>
      </c>
      <c r="C29" s="138">
        <v>1610</v>
      </c>
      <c r="D29" s="158">
        <f t="shared" si="7"/>
        <v>1207.5</v>
      </c>
      <c r="E29" s="265">
        <f t="shared" si="0"/>
        <v>1127</v>
      </c>
      <c r="F29" s="49">
        <v>19</v>
      </c>
      <c r="G29" s="97">
        <v>1704</v>
      </c>
      <c r="H29" s="93">
        <f t="shared" si="5"/>
        <v>1278</v>
      </c>
      <c r="I29" s="234">
        <f t="shared" si="1"/>
        <v>1192.8</v>
      </c>
      <c r="J29" s="49">
        <v>38</v>
      </c>
      <c r="K29" s="97">
        <v>3190</v>
      </c>
      <c r="L29" s="93">
        <f t="shared" si="8"/>
        <v>2233</v>
      </c>
      <c r="M29" s="234">
        <f t="shared" si="3"/>
        <v>2073.5</v>
      </c>
      <c r="N29" s="49">
        <v>59</v>
      </c>
      <c r="O29" s="97">
        <v>4667</v>
      </c>
      <c r="P29" s="93">
        <f>O29*0.7</f>
        <v>3266.8999999999996</v>
      </c>
      <c r="Q29" s="95">
        <f t="shared" si="4"/>
        <v>3033.55</v>
      </c>
    </row>
    <row r="30" spans="1:17" ht="15.75" thickBot="1" x14ac:dyDescent="0.3">
      <c r="A30" s="132" t="s">
        <v>110</v>
      </c>
      <c r="B30" s="156">
        <v>36</v>
      </c>
      <c r="C30" s="155">
        <v>3194</v>
      </c>
      <c r="D30" s="158">
        <f t="shared" si="7"/>
        <v>2395.5</v>
      </c>
      <c r="E30" s="235">
        <f t="shared" si="0"/>
        <v>2235.7999999999997</v>
      </c>
      <c r="F30" s="102">
        <v>58</v>
      </c>
      <c r="G30" s="103">
        <v>5888</v>
      </c>
      <c r="H30" s="93">
        <f t="shared" si="5"/>
        <v>4416</v>
      </c>
      <c r="I30" s="234">
        <f t="shared" si="1"/>
        <v>4121.5999999999995</v>
      </c>
      <c r="J30" s="102">
        <v>64</v>
      </c>
      <c r="K30" s="103">
        <v>7655</v>
      </c>
      <c r="L30" s="93">
        <f t="shared" si="8"/>
        <v>5358.5</v>
      </c>
      <c r="M30" s="234">
        <f t="shared" si="3"/>
        <v>4975.75</v>
      </c>
      <c r="N30" s="104">
        <v>41</v>
      </c>
      <c r="O30" s="103">
        <v>3537</v>
      </c>
      <c r="P30" s="93">
        <f>O30*0.7</f>
        <v>2475.8999999999996</v>
      </c>
      <c r="Q30" s="95">
        <f t="shared" si="4"/>
        <v>2299.0500000000002</v>
      </c>
    </row>
    <row r="31" spans="1:17" ht="15" customHeight="1" thickTop="1" thickBot="1" x14ac:dyDescent="0.3">
      <c r="A31" s="105" t="s">
        <v>11</v>
      </c>
      <c r="B31" s="174">
        <f t="shared" ref="B31:P31" si="9">SUM(B8:B30)</f>
        <v>2558</v>
      </c>
      <c r="C31" s="213">
        <f t="shared" si="9"/>
        <v>312829</v>
      </c>
      <c r="D31" s="173">
        <f t="shared" si="9"/>
        <v>234621.75</v>
      </c>
      <c r="E31" s="236">
        <f>SUM(E8:E30)</f>
        <v>218980.29999999993</v>
      </c>
      <c r="F31" s="106">
        <f t="shared" si="9"/>
        <v>3359</v>
      </c>
      <c r="G31" s="203">
        <f t="shared" si="9"/>
        <v>363390</v>
      </c>
      <c r="H31" s="204">
        <f t="shared" si="9"/>
        <v>272542.5</v>
      </c>
      <c r="I31" s="244">
        <f>SUM(I8:I30)</f>
        <v>254372.99999999994</v>
      </c>
      <c r="J31" s="107">
        <f t="shared" si="9"/>
        <v>2415</v>
      </c>
      <c r="K31" s="216">
        <f t="shared" si="9"/>
        <v>270920</v>
      </c>
      <c r="L31" s="285">
        <f t="shared" si="9"/>
        <v>189644</v>
      </c>
      <c r="M31" s="272">
        <f>SUM(M8:M30)</f>
        <v>176098</v>
      </c>
      <c r="N31" s="180">
        <f t="shared" si="9"/>
        <v>2418</v>
      </c>
      <c r="O31" s="207">
        <f t="shared" si="9"/>
        <v>276067</v>
      </c>
      <c r="P31" s="256">
        <f t="shared" si="9"/>
        <v>193246.89999999997</v>
      </c>
      <c r="Q31" s="262">
        <f>SUM(Q8:Q30)</f>
        <v>179443.55000000002</v>
      </c>
    </row>
    <row r="32" spans="1:17" ht="15.75" customHeight="1" thickBot="1" x14ac:dyDescent="0.3">
      <c r="A32" s="164" t="s">
        <v>137</v>
      </c>
      <c r="B32" s="116"/>
      <c r="C32" s="352" t="s">
        <v>156</v>
      </c>
      <c r="D32" s="353"/>
      <c r="E32" s="354"/>
      <c r="F32" s="116"/>
      <c r="G32" s="346" t="s">
        <v>150</v>
      </c>
      <c r="H32" s="347"/>
      <c r="I32" s="348"/>
      <c r="K32" s="355" t="s">
        <v>148</v>
      </c>
      <c r="L32" s="356"/>
      <c r="M32" s="357"/>
      <c r="O32" s="325" t="s">
        <v>147</v>
      </c>
      <c r="P32" s="326"/>
      <c r="Q32" s="327"/>
    </row>
    <row r="33" spans="1:18" x14ac:dyDescent="0.25">
      <c r="B33" s="116"/>
      <c r="C33" s="45"/>
      <c r="F33" s="116"/>
      <c r="G33" s="45"/>
    </row>
    <row r="34" spans="1:18" ht="15.75" thickBot="1" x14ac:dyDescent="0.3">
      <c r="B34" s="116"/>
      <c r="C34" s="45"/>
      <c r="F34" s="116"/>
      <c r="G34" s="45"/>
    </row>
    <row r="35" spans="1:18" ht="21.75" thickBot="1" x14ac:dyDescent="0.4">
      <c r="A35" s="58"/>
      <c r="B35" s="322" t="s">
        <v>104</v>
      </c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4"/>
      <c r="R35" s="154"/>
    </row>
    <row r="36" spans="1:18" ht="15.75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278"/>
    </row>
    <row r="37" spans="1:18" ht="15" customHeight="1" x14ac:dyDescent="0.25">
      <c r="A37" s="218"/>
      <c r="B37" s="337" t="s">
        <v>154</v>
      </c>
      <c r="C37" s="338"/>
      <c r="D37" s="338"/>
      <c r="E37" s="339"/>
      <c r="F37" s="343" t="s">
        <v>141</v>
      </c>
      <c r="G37" s="344"/>
      <c r="H37" s="344"/>
      <c r="I37" s="345"/>
      <c r="J37" s="340" t="s">
        <v>132</v>
      </c>
      <c r="K37" s="341"/>
      <c r="L37" s="341"/>
      <c r="M37" s="342"/>
      <c r="N37" s="358" t="s">
        <v>133</v>
      </c>
      <c r="O37" s="359"/>
      <c r="P37" s="359"/>
      <c r="Q37" s="360"/>
      <c r="R37" s="154"/>
    </row>
    <row r="38" spans="1:18" ht="30.75" thickBot="1" x14ac:dyDescent="0.3">
      <c r="A38" s="134" t="s">
        <v>12</v>
      </c>
      <c r="B38" s="135" t="s">
        <v>155</v>
      </c>
      <c r="C38" s="91" t="s">
        <v>92</v>
      </c>
      <c r="D38" s="241" t="s">
        <v>139</v>
      </c>
      <c r="E38" s="232" t="s">
        <v>161</v>
      </c>
      <c r="F38" s="88" t="s">
        <v>131</v>
      </c>
      <c r="G38" s="89" t="s">
        <v>92</v>
      </c>
      <c r="H38" s="119" t="s">
        <v>139</v>
      </c>
      <c r="I38" s="245" t="s">
        <v>161</v>
      </c>
      <c r="J38" s="120" t="s">
        <v>113</v>
      </c>
      <c r="K38" s="90" t="s">
        <v>92</v>
      </c>
      <c r="L38" s="121" t="s">
        <v>138</v>
      </c>
      <c r="M38" s="246" t="s">
        <v>162</v>
      </c>
      <c r="N38" s="178" t="s">
        <v>105</v>
      </c>
      <c r="O38" s="179" t="s">
        <v>92</v>
      </c>
      <c r="P38" s="251" t="s">
        <v>138</v>
      </c>
      <c r="Q38" s="275" t="s">
        <v>162</v>
      </c>
    </row>
    <row r="39" spans="1:18" ht="15.75" thickTop="1" x14ac:dyDescent="0.25">
      <c r="A39" s="183" t="s">
        <v>13</v>
      </c>
      <c r="B39" s="144">
        <v>50</v>
      </c>
      <c r="C39" s="189">
        <v>5850</v>
      </c>
      <c r="D39" s="56">
        <f>C39*0.75</f>
        <v>4387.5</v>
      </c>
      <c r="E39" s="56">
        <f>C39*0.7</f>
        <v>4094.9999999999995</v>
      </c>
      <c r="F39" s="52">
        <v>139</v>
      </c>
      <c r="G39" s="114">
        <v>14478</v>
      </c>
      <c r="H39" s="93">
        <f>G39*0.75</f>
        <v>10858.5</v>
      </c>
      <c r="I39" s="234">
        <f>G39*0.7</f>
        <v>10134.599999999999</v>
      </c>
      <c r="J39" s="52">
        <v>27</v>
      </c>
      <c r="K39" s="114">
        <v>3199</v>
      </c>
      <c r="L39" s="93">
        <f>K39*0.7</f>
        <v>2239.2999999999997</v>
      </c>
      <c r="M39" s="234">
        <f>K39*0.65</f>
        <v>2079.35</v>
      </c>
      <c r="N39" s="52">
        <v>24</v>
      </c>
      <c r="O39" s="114">
        <v>2964</v>
      </c>
      <c r="P39" s="274">
        <f>O39*0.7</f>
        <v>2074.7999999999997</v>
      </c>
      <c r="Q39" s="98">
        <f>O39*0.65</f>
        <v>1926.6000000000001</v>
      </c>
    </row>
    <row r="40" spans="1:18" x14ac:dyDescent="0.25">
      <c r="A40" s="113" t="s">
        <v>14</v>
      </c>
      <c r="B40" s="145">
        <v>15</v>
      </c>
      <c r="C40" s="157">
        <v>1666</v>
      </c>
      <c r="D40" s="159">
        <f>C40*0.75</f>
        <v>1249.5</v>
      </c>
      <c r="E40" s="56">
        <f t="shared" ref="E40:E69" si="10">C40*0.7</f>
        <v>1166.1999999999998</v>
      </c>
      <c r="F40" s="54">
        <v>14</v>
      </c>
      <c r="G40" s="94">
        <v>1594</v>
      </c>
      <c r="H40" s="93">
        <f t="shared" ref="H40:H69" si="11">G40*0.75</f>
        <v>1195.5</v>
      </c>
      <c r="I40" s="234">
        <f t="shared" ref="I40:I69" si="12">G40*0.7</f>
        <v>1115.8</v>
      </c>
      <c r="J40" s="54">
        <v>10</v>
      </c>
      <c r="K40" s="94">
        <v>1101</v>
      </c>
      <c r="L40" s="93">
        <f t="shared" ref="L40:L69" si="13">K40*0.7</f>
        <v>770.69999999999993</v>
      </c>
      <c r="M40" s="234">
        <f t="shared" ref="M40:M69" si="14">K40*0.65</f>
        <v>715.65</v>
      </c>
      <c r="N40" s="54">
        <v>12</v>
      </c>
      <c r="O40" s="94">
        <v>1245</v>
      </c>
      <c r="P40" s="93">
        <f t="shared" ref="P40:P69" si="15">O40*0.7</f>
        <v>871.5</v>
      </c>
      <c r="Q40" s="277">
        <f t="shared" ref="Q40:Q69" si="16">O40*0.65</f>
        <v>809.25</v>
      </c>
    </row>
    <row r="41" spans="1:18" x14ac:dyDescent="0.25">
      <c r="A41" s="113" t="s">
        <v>121</v>
      </c>
      <c r="B41" s="145">
        <v>3</v>
      </c>
      <c r="C41" s="157">
        <v>392</v>
      </c>
      <c r="D41" s="159">
        <f t="shared" ref="D41:D69" si="17">C41*0.75</f>
        <v>294</v>
      </c>
      <c r="E41" s="56">
        <f t="shared" si="10"/>
        <v>274.39999999999998</v>
      </c>
      <c r="F41" s="54">
        <v>3</v>
      </c>
      <c r="G41" s="94">
        <v>431</v>
      </c>
      <c r="H41" s="93">
        <f t="shared" si="11"/>
        <v>323.25</v>
      </c>
      <c r="I41" s="234">
        <f t="shared" si="12"/>
        <v>301.7</v>
      </c>
      <c r="J41" s="54">
        <v>29</v>
      </c>
      <c r="K41" s="94">
        <v>3660</v>
      </c>
      <c r="L41" s="93">
        <f t="shared" si="13"/>
        <v>2562</v>
      </c>
      <c r="M41" s="234">
        <f t="shared" si="14"/>
        <v>2379</v>
      </c>
      <c r="N41" s="54"/>
      <c r="O41" s="94"/>
      <c r="P41" s="93"/>
      <c r="Q41" s="95"/>
    </row>
    <row r="42" spans="1:18" x14ac:dyDescent="0.25">
      <c r="A42" s="113" t="s">
        <v>122</v>
      </c>
      <c r="B42" s="145">
        <v>20</v>
      </c>
      <c r="C42" s="157">
        <v>2640</v>
      </c>
      <c r="D42" s="159">
        <f t="shared" si="17"/>
        <v>1980</v>
      </c>
      <c r="E42" s="56">
        <f t="shared" si="10"/>
        <v>1847.9999999999998</v>
      </c>
      <c r="F42" s="54">
        <v>12</v>
      </c>
      <c r="G42" s="94">
        <v>1688</v>
      </c>
      <c r="H42" s="93">
        <f t="shared" si="11"/>
        <v>1266</v>
      </c>
      <c r="I42" s="234">
        <f t="shared" si="12"/>
        <v>1181.5999999999999</v>
      </c>
      <c r="J42" s="54">
        <v>26</v>
      </c>
      <c r="K42" s="94">
        <v>3016</v>
      </c>
      <c r="L42" s="93">
        <f t="shared" si="13"/>
        <v>2111.1999999999998</v>
      </c>
      <c r="M42" s="234">
        <f t="shared" si="14"/>
        <v>1960.4</v>
      </c>
      <c r="N42" s="54"/>
      <c r="O42" s="94"/>
      <c r="P42" s="93"/>
      <c r="Q42" s="95"/>
    </row>
    <row r="43" spans="1:18" x14ac:dyDescent="0.25">
      <c r="A43" s="186" t="s">
        <v>15</v>
      </c>
      <c r="B43" s="146">
        <v>29</v>
      </c>
      <c r="C43" s="157">
        <v>4661</v>
      </c>
      <c r="D43" s="159">
        <f t="shared" si="17"/>
        <v>3495.75</v>
      </c>
      <c r="E43" s="56">
        <f t="shared" si="10"/>
        <v>3262.7</v>
      </c>
      <c r="F43" s="54">
        <v>28</v>
      </c>
      <c r="G43" s="94">
        <v>4727</v>
      </c>
      <c r="H43" s="93">
        <f t="shared" si="11"/>
        <v>3545.25</v>
      </c>
      <c r="I43" s="234">
        <f t="shared" si="12"/>
        <v>3308.8999999999996</v>
      </c>
      <c r="J43" s="54">
        <v>44</v>
      </c>
      <c r="K43" s="94">
        <v>6095</v>
      </c>
      <c r="L43" s="93">
        <f t="shared" si="13"/>
        <v>4266.5</v>
      </c>
      <c r="M43" s="234">
        <f t="shared" si="14"/>
        <v>3961.75</v>
      </c>
      <c r="N43" s="54">
        <v>25</v>
      </c>
      <c r="O43" s="94">
        <v>3282</v>
      </c>
      <c r="P43" s="93">
        <f t="shared" si="15"/>
        <v>2297.3999999999996</v>
      </c>
      <c r="Q43" s="97">
        <f t="shared" si="16"/>
        <v>2133.3000000000002</v>
      </c>
    </row>
    <row r="44" spans="1:18" x14ac:dyDescent="0.25">
      <c r="A44" s="186" t="s">
        <v>16</v>
      </c>
      <c r="B44" s="146">
        <v>54</v>
      </c>
      <c r="C44" s="157">
        <v>5581</v>
      </c>
      <c r="D44" s="159">
        <f t="shared" si="17"/>
        <v>4185.75</v>
      </c>
      <c r="E44" s="56">
        <f t="shared" si="10"/>
        <v>3906.7</v>
      </c>
      <c r="F44" s="54">
        <v>43</v>
      </c>
      <c r="G44" s="94">
        <v>4561</v>
      </c>
      <c r="H44" s="93">
        <f t="shared" si="11"/>
        <v>3420.75</v>
      </c>
      <c r="I44" s="234">
        <f t="shared" si="12"/>
        <v>3192.7</v>
      </c>
      <c r="J44" s="54">
        <v>37</v>
      </c>
      <c r="K44" s="94">
        <v>3927</v>
      </c>
      <c r="L44" s="93">
        <f t="shared" si="13"/>
        <v>2748.8999999999996</v>
      </c>
      <c r="M44" s="234">
        <f t="shared" si="14"/>
        <v>2552.5500000000002</v>
      </c>
      <c r="N44" s="54">
        <v>33</v>
      </c>
      <c r="O44" s="94">
        <v>3581</v>
      </c>
      <c r="P44" s="93">
        <f t="shared" si="15"/>
        <v>2506.6999999999998</v>
      </c>
      <c r="Q44" s="97">
        <f t="shared" si="16"/>
        <v>2327.65</v>
      </c>
    </row>
    <row r="45" spans="1:18" x14ac:dyDescent="0.25">
      <c r="A45" s="186" t="s">
        <v>17</v>
      </c>
      <c r="B45" s="146">
        <v>80</v>
      </c>
      <c r="C45" s="157">
        <v>11044</v>
      </c>
      <c r="D45" s="159">
        <f t="shared" si="17"/>
        <v>8283</v>
      </c>
      <c r="E45" s="56">
        <f t="shared" si="10"/>
        <v>7730.7999999999993</v>
      </c>
      <c r="F45" s="54">
        <v>79</v>
      </c>
      <c r="G45" s="94">
        <v>11042</v>
      </c>
      <c r="H45" s="93">
        <f t="shared" si="11"/>
        <v>8281.5</v>
      </c>
      <c r="I45" s="234">
        <f t="shared" si="12"/>
        <v>7729.4</v>
      </c>
      <c r="J45" s="54">
        <v>47</v>
      </c>
      <c r="K45" s="94">
        <v>6985</v>
      </c>
      <c r="L45" s="93">
        <f t="shared" si="13"/>
        <v>4889.5</v>
      </c>
      <c r="M45" s="234">
        <f t="shared" si="14"/>
        <v>4540.25</v>
      </c>
      <c r="N45" s="54">
        <v>75</v>
      </c>
      <c r="O45" s="94">
        <v>12618</v>
      </c>
      <c r="P45" s="93">
        <f t="shared" si="15"/>
        <v>8832.5999999999985</v>
      </c>
      <c r="Q45" s="277">
        <f t="shared" si="16"/>
        <v>8201.7000000000007</v>
      </c>
    </row>
    <row r="46" spans="1:18" x14ac:dyDescent="0.25">
      <c r="A46" s="186" t="s">
        <v>95</v>
      </c>
      <c r="B46" s="146">
        <v>1</v>
      </c>
      <c r="C46" s="157">
        <v>35</v>
      </c>
      <c r="D46" s="159">
        <f t="shared" si="17"/>
        <v>26.25</v>
      </c>
      <c r="E46" s="56">
        <f t="shared" si="10"/>
        <v>24.5</v>
      </c>
      <c r="F46" s="54">
        <v>4</v>
      </c>
      <c r="G46" s="94">
        <v>312</v>
      </c>
      <c r="H46" s="93">
        <f t="shared" si="11"/>
        <v>234</v>
      </c>
      <c r="I46" s="234">
        <f t="shared" si="12"/>
        <v>218.39999999999998</v>
      </c>
      <c r="J46" s="54"/>
      <c r="K46" s="94"/>
      <c r="L46" s="93"/>
      <c r="M46" s="234"/>
      <c r="N46" s="54">
        <v>1</v>
      </c>
      <c r="O46" s="94">
        <v>44</v>
      </c>
      <c r="P46" s="93">
        <f t="shared" si="15"/>
        <v>30.799999999999997</v>
      </c>
      <c r="Q46" s="95">
        <f t="shared" si="16"/>
        <v>28.6</v>
      </c>
    </row>
    <row r="47" spans="1:18" x14ac:dyDescent="0.25">
      <c r="A47" s="186" t="s">
        <v>123</v>
      </c>
      <c r="B47" s="146">
        <v>7</v>
      </c>
      <c r="C47" s="157">
        <v>905</v>
      </c>
      <c r="D47" s="159">
        <f t="shared" si="17"/>
        <v>678.75</v>
      </c>
      <c r="E47" s="56">
        <f t="shared" si="10"/>
        <v>633.5</v>
      </c>
      <c r="F47" s="54">
        <v>12</v>
      </c>
      <c r="G47" s="94">
        <v>1259</v>
      </c>
      <c r="H47" s="93">
        <f t="shared" si="11"/>
        <v>944.25</v>
      </c>
      <c r="I47" s="234">
        <f t="shared" si="12"/>
        <v>881.3</v>
      </c>
      <c r="J47" s="54">
        <v>2</v>
      </c>
      <c r="K47" s="94">
        <v>196</v>
      </c>
      <c r="L47" s="93">
        <f t="shared" si="13"/>
        <v>137.19999999999999</v>
      </c>
      <c r="M47" s="234">
        <f t="shared" si="14"/>
        <v>127.4</v>
      </c>
      <c r="N47" s="54"/>
      <c r="O47" s="94"/>
      <c r="P47" s="93"/>
      <c r="Q47" s="97"/>
    </row>
    <row r="48" spans="1:18" x14ac:dyDescent="0.25">
      <c r="A48" s="186" t="s">
        <v>18</v>
      </c>
      <c r="B48" s="146">
        <v>102</v>
      </c>
      <c r="C48" s="157">
        <v>10226</v>
      </c>
      <c r="D48" s="159">
        <f t="shared" si="17"/>
        <v>7669.5</v>
      </c>
      <c r="E48" s="56">
        <f t="shared" si="10"/>
        <v>7158.2</v>
      </c>
      <c r="F48" s="54">
        <v>89</v>
      </c>
      <c r="G48" s="94">
        <v>10542</v>
      </c>
      <c r="H48" s="93">
        <f t="shared" si="11"/>
        <v>7906.5</v>
      </c>
      <c r="I48" s="234">
        <f t="shared" si="12"/>
        <v>7379.4</v>
      </c>
      <c r="J48" s="54">
        <v>121</v>
      </c>
      <c r="K48" s="94">
        <v>13350</v>
      </c>
      <c r="L48" s="93">
        <f t="shared" si="13"/>
        <v>9345</v>
      </c>
      <c r="M48" s="234">
        <f t="shared" si="14"/>
        <v>8677.5</v>
      </c>
      <c r="N48" s="54">
        <v>72</v>
      </c>
      <c r="O48" s="94">
        <v>7994</v>
      </c>
      <c r="P48" s="93">
        <f t="shared" si="15"/>
        <v>5595.7999999999993</v>
      </c>
      <c r="Q48" s="277">
        <f t="shared" si="16"/>
        <v>5196.1000000000004</v>
      </c>
    </row>
    <row r="49" spans="1:17" x14ac:dyDescent="0.25">
      <c r="A49" s="186" t="s">
        <v>19</v>
      </c>
      <c r="B49" s="146">
        <v>9</v>
      </c>
      <c r="C49" s="157">
        <v>1471</v>
      </c>
      <c r="D49" s="159">
        <f t="shared" si="17"/>
        <v>1103.25</v>
      </c>
      <c r="E49" s="56">
        <f t="shared" si="10"/>
        <v>1029.7</v>
      </c>
      <c r="F49" s="54">
        <v>15</v>
      </c>
      <c r="G49" s="94">
        <v>1730</v>
      </c>
      <c r="H49" s="93">
        <f t="shared" si="11"/>
        <v>1297.5</v>
      </c>
      <c r="I49" s="234">
        <f t="shared" si="12"/>
        <v>1211</v>
      </c>
      <c r="J49" s="54">
        <v>14</v>
      </c>
      <c r="K49" s="94">
        <v>1625</v>
      </c>
      <c r="L49" s="93">
        <f t="shared" si="13"/>
        <v>1137.5</v>
      </c>
      <c r="M49" s="234">
        <f t="shared" si="14"/>
        <v>1056.25</v>
      </c>
      <c r="N49" s="54">
        <v>12</v>
      </c>
      <c r="O49" s="94">
        <v>1638</v>
      </c>
      <c r="P49" s="93">
        <f t="shared" si="15"/>
        <v>1146.5999999999999</v>
      </c>
      <c r="Q49" s="97">
        <f t="shared" si="16"/>
        <v>1064.7</v>
      </c>
    </row>
    <row r="50" spans="1:17" x14ac:dyDescent="0.25">
      <c r="A50" s="186" t="s">
        <v>96</v>
      </c>
      <c r="B50" s="146">
        <v>13</v>
      </c>
      <c r="C50" s="157">
        <v>1189</v>
      </c>
      <c r="D50" s="159">
        <f t="shared" si="17"/>
        <v>891.75</v>
      </c>
      <c r="E50" s="56">
        <f t="shared" si="10"/>
        <v>832.3</v>
      </c>
      <c r="F50" s="54">
        <v>17</v>
      </c>
      <c r="G50" s="94">
        <v>1417</v>
      </c>
      <c r="H50" s="93">
        <f t="shared" si="11"/>
        <v>1062.75</v>
      </c>
      <c r="I50" s="234">
        <f t="shared" si="12"/>
        <v>991.9</v>
      </c>
      <c r="J50" s="54">
        <v>19</v>
      </c>
      <c r="K50" s="94">
        <v>1395</v>
      </c>
      <c r="L50" s="93">
        <f t="shared" si="13"/>
        <v>976.49999999999989</v>
      </c>
      <c r="M50" s="234">
        <f t="shared" si="14"/>
        <v>906.75</v>
      </c>
      <c r="N50" s="54">
        <v>12</v>
      </c>
      <c r="O50" s="94">
        <v>893</v>
      </c>
      <c r="P50" s="93">
        <f t="shared" si="15"/>
        <v>625.09999999999991</v>
      </c>
      <c r="Q50" s="97">
        <f t="shared" si="16"/>
        <v>580.45000000000005</v>
      </c>
    </row>
    <row r="51" spans="1:17" x14ac:dyDescent="0.25">
      <c r="A51" s="186" t="s">
        <v>20</v>
      </c>
      <c r="B51" s="146">
        <v>74</v>
      </c>
      <c r="C51" s="157">
        <v>11037</v>
      </c>
      <c r="D51" s="159">
        <f t="shared" si="17"/>
        <v>8277.75</v>
      </c>
      <c r="E51" s="56">
        <f t="shared" si="10"/>
        <v>7725.9</v>
      </c>
      <c r="F51" s="54">
        <v>34</v>
      </c>
      <c r="G51" s="94">
        <v>4509</v>
      </c>
      <c r="H51" s="93">
        <f t="shared" si="11"/>
        <v>3381.75</v>
      </c>
      <c r="I51" s="234">
        <f t="shared" si="12"/>
        <v>3156.2999999999997</v>
      </c>
      <c r="J51" s="54">
        <v>103</v>
      </c>
      <c r="K51" s="94">
        <v>11343</v>
      </c>
      <c r="L51" s="93">
        <f t="shared" si="13"/>
        <v>7940.0999999999995</v>
      </c>
      <c r="M51" s="234">
        <f t="shared" si="14"/>
        <v>7372.95</v>
      </c>
      <c r="N51" s="54">
        <v>28</v>
      </c>
      <c r="O51" s="94">
        <v>3470</v>
      </c>
      <c r="P51" s="93">
        <f t="shared" si="15"/>
        <v>2429</v>
      </c>
      <c r="Q51" s="98">
        <f t="shared" si="16"/>
        <v>2255.5</v>
      </c>
    </row>
    <row r="52" spans="1:17" x14ac:dyDescent="0.25">
      <c r="A52" s="186" t="s">
        <v>21</v>
      </c>
      <c r="B52" s="146">
        <v>337</v>
      </c>
      <c r="C52" s="157">
        <v>36421</v>
      </c>
      <c r="D52" s="159">
        <f t="shared" si="17"/>
        <v>27315.75</v>
      </c>
      <c r="E52" s="56">
        <f t="shared" si="10"/>
        <v>25494.699999999997</v>
      </c>
      <c r="F52" s="54">
        <v>731</v>
      </c>
      <c r="G52" s="94">
        <v>70190</v>
      </c>
      <c r="H52" s="93">
        <f t="shared" si="11"/>
        <v>52642.5</v>
      </c>
      <c r="I52" s="234">
        <f t="shared" si="12"/>
        <v>49133</v>
      </c>
      <c r="J52" s="54">
        <v>356</v>
      </c>
      <c r="K52" s="94">
        <v>38336</v>
      </c>
      <c r="L52" s="93">
        <f t="shared" si="13"/>
        <v>26835.199999999997</v>
      </c>
      <c r="M52" s="234">
        <f t="shared" si="14"/>
        <v>24918.400000000001</v>
      </c>
      <c r="N52" s="54">
        <v>684</v>
      </c>
      <c r="O52" s="94">
        <v>70515</v>
      </c>
      <c r="P52" s="93">
        <f t="shared" si="15"/>
        <v>49360.5</v>
      </c>
      <c r="Q52" s="277">
        <f t="shared" si="16"/>
        <v>45834.75</v>
      </c>
    </row>
    <row r="53" spans="1:17" x14ac:dyDescent="0.25">
      <c r="A53" s="186" t="s">
        <v>99</v>
      </c>
      <c r="B53" s="146">
        <v>5</v>
      </c>
      <c r="C53" s="147">
        <v>476</v>
      </c>
      <c r="D53" s="159">
        <f t="shared" si="17"/>
        <v>357</v>
      </c>
      <c r="E53" s="56">
        <f t="shared" si="10"/>
        <v>333.2</v>
      </c>
      <c r="F53" s="152">
        <v>1</v>
      </c>
      <c r="G53" s="94">
        <v>43</v>
      </c>
      <c r="H53" s="93">
        <f t="shared" si="11"/>
        <v>32.25</v>
      </c>
      <c r="I53" s="234">
        <f t="shared" si="12"/>
        <v>30.099999999999998</v>
      </c>
      <c r="J53" s="152">
        <v>4</v>
      </c>
      <c r="K53" s="94">
        <v>566</v>
      </c>
      <c r="L53" s="93">
        <f t="shared" si="13"/>
        <v>396.2</v>
      </c>
      <c r="M53" s="234">
        <f t="shared" si="14"/>
        <v>367.90000000000003</v>
      </c>
      <c r="N53" s="54"/>
      <c r="O53" s="94"/>
      <c r="P53" s="93"/>
      <c r="Q53" s="95"/>
    </row>
    <row r="54" spans="1:17" x14ac:dyDescent="0.25">
      <c r="A54" s="186" t="s">
        <v>22</v>
      </c>
      <c r="B54" s="146">
        <v>218</v>
      </c>
      <c r="C54" s="157">
        <v>31226</v>
      </c>
      <c r="D54" s="159">
        <f t="shared" si="17"/>
        <v>23419.5</v>
      </c>
      <c r="E54" s="56">
        <f t="shared" si="10"/>
        <v>21858.199999999997</v>
      </c>
      <c r="F54" s="54">
        <v>192</v>
      </c>
      <c r="G54" s="94">
        <v>24606</v>
      </c>
      <c r="H54" s="93">
        <f t="shared" si="11"/>
        <v>18454.5</v>
      </c>
      <c r="I54" s="234">
        <f t="shared" si="12"/>
        <v>17224.199999999997</v>
      </c>
      <c r="J54" s="54">
        <v>120</v>
      </c>
      <c r="K54" s="94">
        <v>17983</v>
      </c>
      <c r="L54" s="93">
        <f t="shared" si="13"/>
        <v>12588.099999999999</v>
      </c>
      <c r="M54" s="234">
        <f t="shared" si="14"/>
        <v>11688.95</v>
      </c>
      <c r="N54" s="54">
        <v>139</v>
      </c>
      <c r="O54" s="94">
        <v>20967</v>
      </c>
      <c r="P54" s="93">
        <f t="shared" si="15"/>
        <v>14676.9</v>
      </c>
      <c r="Q54" s="97">
        <f t="shared" si="16"/>
        <v>13628.550000000001</v>
      </c>
    </row>
    <row r="55" spans="1:17" x14ac:dyDescent="0.25">
      <c r="A55" s="186" t="s">
        <v>23</v>
      </c>
      <c r="B55" s="148">
        <v>104</v>
      </c>
      <c r="C55" s="157">
        <v>14277</v>
      </c>
      <c r="D55" s="159">
        <f t="shared" si="17"/>
        <v>10707.75</v>
      </c>
      <c r="E55" s="56">
        <f t="shared" si="10"/>
        <v>9993.9</v>
      </c>
      <c r="F55" s="53">
        <v>51</v>
      </c>
      <c r="G55" s="94">
        <v>7031</v>
      </c>
      <c r="H55" s="93">
        <f t="shared" si="11"/>
        <v>5273.25</v>
      </c>
      <c r="I55" s="234">
        <f t="shared" si="12"/>
        <v>4921.7</v>
      </c>
      <c r="J55" s="53">
        <v>66</v>
      </c>
      <c r="K55" s="94">
        <v>9235</v>
      </c>
      <c r="L55" s="93">
        <f t="shared" si="13"/>
        <v>6464.5</v>
      </c>
      <c r="M55" s="234">
        <f t="shared" si="14"/>
        <v>6002.75</v>
      </c>
      <c r="N55" s="53">
        <v>58</v>
      </c>
      <c r="O55" s="94">
        <v>8814</v>
      </c>
      <c r="P55" s="93">
        <f t="shared" si="15"/>
        <v>6169.7999999999993</v>
      </c>
      <c r="Q55" s="277">
        <f t="shared" si="16"/>
        <v>5729.1</v>
      </c>
    </row>
    <row r="56" spans="1:17" x14ac:dyDescent="0.25">
      <c r="A56" s="186" t="s">
        <v>24</v>
      </c>
      <c r="B56" s="146">
        <v>233</v>
      </c>
      <c r="C56" s="157">
        <v>33394</v>
      </c>
      <c r="D56" s="159">
        <f t="shared" si="17"/>
        <v>25045.5</v>
      </c>
      <c r="E56" s="56">
        <f t="shared" si="10"/>
        <v>23375.8</v>
      </c>
      <c r="F56" s="54">
        <v>229</v>
      </c>
      <c r="G56" s="94">
        <v>27426</v>
      </c>
      <c r="H56" s="93">
        <f t="shared" si="11"/>
        <v>20569.5</v>
      </c>
      <c r="I56" s="234">
        <f t="shared" si="12"/>
        <v>19198.199999999997</v>
      </c>
      <c r="J56" s="54">
        <v>259</v>
      </c>
      <c r="K56" s="94">
        <v>30295</v>
      </c>
      <c r="L56" s="93">
        <f t="shared" si="13"/>
        <v>21206.5</v>
      </c>
      <c r="M56" s="234">
        <f t="shared" si="14"/>
        <v>19691.75</v>
      </c>
      <c r="N56" s="54">
        <v>255</v>
      </c>
      <c r="O56" s="94">
        <v>28680</v>
      </c>
      <c r="P56" s="93">
        <f t="shared" si="15"/>
        <v>20076</v>
      </c>
      <c r="Q56" s="95">
        <f t="shared" si="16"/>
        <v>18642</v>
      </c>
    </row>
    <row r="57" spans="1:17" x14ac:dyDescent="0.25">
      <c r="A57" s="186" t="s">
        <v>25</v>
      </c>
      <c r="B57" s="146">
        <v>33</v>
      </c>
      <c r="C57" s="157">
        <v>4479</v>
      </c>
      <c r="D57" s="159">
        <f t="shared" si="17"/>
        <v>3359.25</v>
      </c>
      <c r="E57" s="56">
        <f t="shared" si="10"/>
        <v>3135.2999999999997</v>
      </c>
      <c r="F57" s="54">
        <v>4</v>
      </c>
      <c r="G57" s="94">
        <v>399</v>
      </c>
      <c r="H57" s="93">
        <f t="shared" si="11"/>
        <v>299.25</v>
      </c>
      <c r="I57" s="234">
        <f t="shared" si="12"/>
        <v>279.29999999999995</v>
      </c>
      <c r="J57" s="54">
        <v>7</v>
      </c>
      <c r="K57" s="94">
        <v>1189</v>
      </c>
      <c r="L57" s="93">
        <f t="shared" si="13"/>
        <v>832.3</v>
      </c>
      <c r="M57" s="234">
        <f t="shared" si="14"/>
        <v>772.85</v>
      </c>
      <c r="N57" s="54">
        <v>4</v>
      </c>
      <c r="O57" s="94">
        <v>573</v>
      </c>
      <c r="P57" s="93">
        <f t="shared" si="15"/>
        <v>401.09999999999997</v>
      </c>
      <c r="Q57" s="95">
        <f t="shared" si="16"/>
        <v>372.45</v>
      </c>
    </row>
    <row r="58" spans="1:17" x14ac:dyDescent="0.25">
      <c r="A58" s="186" t="s">
        <v>26</v>
      </c>
      <c r="B58" s="146">
        <v>71</v>
      </c>
      <c r="C58" s="157">
        <v>8334</v>
      </c>
      <c r="D58" s="159">
        <f t="shared" si="17"/>
        <v>6250.5</v>
      </c>
      <c r="E58" s="56">
        <f t="shared" si="10"/>
        <v>5833.7999999999993</v>
      </c>
      <c r="F58" s="54">
        <v>69</v>
      </c>
      <c r="G58" s="94">
        <v>7885</v>
      </c>
      <c r="H58" s="93">
        <f t="shared" si="11"/>
        <v>5913.75</v>
      </c>
      <c r="I58" s="234">
        <f t="shared" si="12"/>
        <v>5519.5</v>
      </c>
      <c r="J58" s="54">
        <v>61</v>
      </c>
      <c r="K58" s="94">
        <v>6265</v>
      </c>
      <c r="L58" s="93">
        <f t="shared" si="13"/>
        <v>4385.5</v>
      </c>
      <c r="M58" s="234">
        <f t="shared" si="14"/>
        <v>4072.25</v>
      </c>
      <c r="N58" s="54">
        <v>97</v>
      </c>
      <c r="O58" s="94">
        <v>9759</v>
      </c>
      <c r="P58" s="93">
        <f t="shared" si="15"/>
        <v>6831.2999999999993</v>
      </c>
      <c r="Q58" s="95">
        <f t="shared" si="16"/>
        <v>6343.35</v>
      </c>
    </row>
    <row r="59" spans="1:17" x14ac:dyDescent="0.25">
      <c r="A59" s="186" t="s">
        <v>27</v>
      </c>
      <c r="B59" s="146">
        <v>10</v>
      </c>
      <c r="C59" s="157">
        <v>1019</v>
      </c>
      <c r="D59" s="159">
        <f t="shared" si="17"/>
        <v>764.25</v>
      </c>
      <c r="E59" s="56">
        <f t="shared" si="10"/>
        <v>713.3</v>
      </c>
      <c r="F59" s="54">
        <v>11</v>
      </c>
      <c r="G59" s="94">
        <v>1211</v>
      </c>
      <c r="H59" s="93">
        <f t="shared" si="11"/>
        <v>908.25</v>
      </c>
      <c r="I59" s="234">
        <f t="shared" si="12"/>
        <v>847.69999999999993</v>
      </c>
      <c r="J59" s="54">
        <v>8</v>
      </c>
      <c r="K59" s="94">
        <v>855</v>
      </c>
      <c r="L59" s="93">
        <f t="shared" si="13"/>
        <v>598.5</v>
      </c>
      <c r="M59" s="234">
        <f t="shared" si="14"/>
        <v>555.75</v>
      </c>
      <c r="N59" s="54">
        <v>9</v>
      </c>
      <c r="O59" s="94">
        <v>923</v>
      </c>
      <c r="P59" s="93">
        <f t="shared" si="15"/>
        <v>646.09999999999991</v>
      </c>
      <c r="Q59" s="97">
        <f t="shared" si="16"/>
        <v>599.95000000000005</v>
      </c>
    </row>
    <row r="60" spans="1:17" x14ac:dyDescent="0.25">
      <c r="A60" s="186" t="s">
        <v>28</v>
      </c>
      <c r="B60" s="146"/>
      <c r="C60" s="157"/>
      <c r="D60" s="159"/>
      <c r="E60" s="56"/>
      <c r="F60" s="54"/>
      <c r="G60" s="94"/>
      <c r="H60" s="93"/>
      <c r="I60" s="234"/>
      <c r="J60" s="54">
        <v>3</v>
      </c>
      <c r="K60" s="94">
        <v>205</v>
      </c>
      <c r="L60" s="93">
        <f t="shared" si="13"/>
        <v>143.5</v>
      </c>
      <c r="M60" s="234">
        <f t="shared" si="14"/>
        <v>133.25</v>
      </c>
      <c r="N60" s="54">
        <v>2</v>
      </c>
      <c r="O60" s="94">
        <v>251</v>
      </c>
      <c r="P60" s="93">
        <f t="shared" si="15"/>
        <v>175.7</v>
      </c>
      <c r="Q60" s="277">
        <f t="shared" si="16"/>
        <v>163.15</v>
      </c>
    </row>
    <row r="61" spans="1:17" x14ac:dyDescent="0.25">
      <c r="A61" s="186" t="s">
        <v>29</v>
      </c>
      <c r="B61" s="146">
        <v>291</v>
      </c>
      <c r="C61" s="157">
        <v>30981</v>
      </c>
      <c r="D61" s="159">
        <f t="shared" si="17"/>
        <v>23235.75</v>
      </c>
      <c r="E61" s="56">
        <f t="shared" si="10"/>
        <v>21686.699999999997</v>
      </c>
      <c r="F61" s="54">
        <v>207</v>
      </c>
      <c r="G61" s="94">
        <v>21742</v>
      </c>
      <c r="H61" s="93">
        <f t="shared" si="11"/>
        <v>16306.5</v>
      </c>
      <c r="I61" s="234">
        <f t="shared" si="12"/>
        <v>15219.4</v>
      </c>
      <c r="J61" s="54">
        <v>275</v>
      </c>
      <c r="K61" s="94">
        <v>26990</v>
      </c>
      <c r="L61" s="93">
        <f t="shared" si="13"/>
        <v>18893</v>
      </c>
      <c r="M61" s="234">
        <f t="shared" si="14"/>
        <v>17543.5</v>
      </c>
      <c r="N61" s="54">
        <v>223</v>
      </c>
      <c r="O61" s="94">
        <v>23812</v>
      </c>
      <c r="P61" s="93">
        <f t="shared" si="15"/>
        <v>16668.399999999998</v>
      </c>
      <c r="Q61" s="95">
        <f t="shared" si="16"/>
        <v>15477.800000000001</v>
      </c>
    </row>
    <row r="62" spans="1:17" x14ac:dyDescent="0.25">
      <c r="A62" s="186" t="s">
        <v>30</v>
      </c>
      <c r="B62" s="146">
        <v>62</v>
      </c>
      <c r="C62" s="157">
        <v>8300</v>
      </c>
      <c r="D62" s="159">
        <f t="shared" si="17"/>
        <v>6225</v>
      </c>
      <c r="E62" s="56">
        <f t="shared" si="10"/>
        <v>5810</v>
      </c>
      <c r="F62" s="54">
        <v>31</v>
      </c>
      <c r="G62" s="94">
        <v>3704</v>
      </c>
      <c r="H62" s="93">
        <f t="shared" si="11"/>
        <v>2778</v>
      </c>
      <c r="I62" s="234">
        <f t="shared" si="12"/>
        <v>2592.7999999999997</v>
      </c>
      <c r="J62" s="54">
        <v>34</v>
      </c>
      <c r="K62" s="94">
        <v>4400</v>
      </c>
      <c r="L62" s="93">
        <f t="shared" si="13"/>
        <v>3080</v>
      </c>
      <c r="M62" s="234">
        <f t="shared" si="14"/>
        <v>2860</v>
      </c>
      <c r="N62" s="54">
        <v>18</v>
      </c>
      <c r="O62" s="94">
        <v>2368</v>
      </c>
      <c r="P62" s="93">
        <f t="shared" si="15"/>
        <v>1657.6</v>
      </c>
      <c r="Q62" s="95">
        <f t="shared" si="16"/>
        <v>1539.2</v>
      </c>
    </row>
    <row r="63" spans="1:17" x14ac:dyDescent="0.25">
      <c r="A63" s="186" t="s">
        <v>31</v>
      </c>
      <c r="B63" s="146">
        <v>271</v>
      </c>
      <c r="C63" s="157">
        <v>33656</v>
      </c>
      <c r="D63" s="159">
        <f t="shared" si="17"/>
        <v>25242</v>
      </c>
      <c r="E63" s="56">
        <f t="shared" si="10"/>
        <v>23559.199999999997</v>
      </c>
      <c r="F63" s="54">
        <v>380</v>
      </c>
      <c r="G63" s="94">
        <v>41759</v>
      </c>
      <c r="H63" s="93">
        <f t="shared" si="11"/>
        <v>31319.25</v>
      </c>
      <c r="I63" s="234">
        <f t="shared" si="12"/>
        <v>29231.3</v>
      </c>
      <c r="J63" s="54">
        <v>225</v>
      </c>
      <c r="K63" s="94">
        <v>24393</v>
      </c>
      <c r="L63" s="93">
        <f t="shared" si="13"/>
        <v>17075.099999999999</v>
      </c>
      <c r="M63" s="234">
        <f t="shared" si="14"/>
        <v>15855.45</v>
      </c>
      <c r="N63" s="54">
        <v>188</v>
      </c>
      <c r="O63" s="94">
        <v>21917</v>
      </c>
      <c r="P63" s="93">
        <f t="shared" si="15"/>
        <v>15341.9</v>
      </c>
      <c r="Q63" s="95">
        <f t="shared" si="16"/>
        <v>14246.050000000001</v>
      </c>
    </row>
    <row r="64" spans="1:17" x14ac:dyDescent="0.25">
      <c r="A64" s="186" t="s">
        <v>32</v>
      </c>
      <c r="B64" s="146">
        <v>53</v>
      </c>
      <c r="C64" s="157">
        <v>5308</v>
      </c>
      <c r="D64" s="159">
        <f t="shared" si="17"/>
        <v>3981</v>
      </c>
      <c r="E64" s="56">
        <f t="shared" si="10"/>
        <v>3715.6</v>
      </c>
      <c r="F64" s="54">
        <v>66</v>
      </c>
      <c r="G64" s="94">
        <v>6892</v>
      </c>
      <c r="H64" s="93">
        <f t="shared" si="11"/>
        <v>5169</v>
      </c>
      <c r="I64" s="234">
        <f t="shared" si="12"/>
        <v>4824.3999999999996</v>
      </c>
      <c r="J64" s="54">
        <v>51</v>
      </c>
      <c r="K64" s="94">
        <v>4584</v>
      </c>
      <c r="L64" s="93">
        <f t="shared" si="13"/>
        <v>3208.7999999999997</v>
      </c>
      <c r="M64" s="234">
        <f t="shared" si="14"/>
        <v>2979.6</v>
      </c>
      <c r="N64" s="54">
        <v>53</v>
      </c>
      <c r="O64" s="94">
        <v>4951</v>
      </c>
      <c r="P64" s="93">
        <f t="shared" si="15"/>
        <v>3465.7</v>
      </c>
      <c r="Q64" s="97">
        <f t="shared" si="16"/>
        <v>3218.15</v>
      </c>
    </row>
    <row r="65" spans="1:18" x14ac:dyDescent="0.25">
      <c r="A65" s="186" t="s">
        <v>33</v>
      </c>
      <c r="B65" s="148">
        <v>18</v>
      </c>
      <c r="C65" s="157">
        <v>1434</v>
      </c>
      <c r="D65" s="159">
        <f t="shared" si="17"/>
        <v>1075.5</v>
      </c>
      <c r="E65" s="56">
        <f t="shared" si="10"/>
        <v>1003.8</v>
      </c>
      <c r="F65" s="53">
        <v>14</v>
      </c>
      <c r="G65" s="94">
        <v>1177</v>
      </c>
      <c r="H65" s="93">
        <f t="shared" si="11"/>
        <v>882.75</v>
      </c>
      <c r="I65" s="234">
        <f t="shared" si="12"/>
        <v>823.9</v>
      </c>
      <c r="J65" s="53">
        <v>23</v>
      </c>
      <c r="K65" s="94">
        <v>1717</v>
      </c>
      <c r="L65" s="93">
        <f t="shared" si="13"/>
        <v>1201.8999999999999</v>
      </c>
      <c r="M65" s="234">
        <f t="shared" si="14"/>
        <v>1116.05</v>
      </c>
      <c r="N65" s="53">
        <v>11</v>
      </c>
      <c r="O65" s="94">
        <v>993</v>
      </c>
      <c r="P65" s="93">
        <f t="shared" si="15"/>
        <v>695.09999999999991</v>
      </c>
      <c r="Q65" s="277">
        <f t="shared" si="16"/>
        <v>645.45000000000005</v>
      </c>
    </row>
    <row r="66" spans="1:18" x14ac:dyDescent="0.25">
      <c r="A66" s="186" t="s">
        <v>34</v>
      </c>
      <c r="B66" s="146">
        <v>181</v>
      </c>
      <c r="C66" s="157">
        <v>20385</v>
      </c>
      <c r="D66" s="159">
        <f t="shared" si="17"/>
        <v>15288.75</v>
      </c>
      <c r="E66" s="56">
        <f t="shared" si="10"/>
        <v>14269.5</v>
      </c>
      <c r="F66" s="54">
        <v>329</v>
      </c>
      <c r="G66" s="94">
        <v>32265</v>
      </c>
      <c r="H66" s="93">
        <f t="shared" si="11"/>
        <v>24198.75</v>
      </c>
      <c r="I66" s="234">
        <f t="shared" si="12"/>
        <v>22585.5</v>
      </c>
      <c r="J66" s="54">
        <v>192</v>
      </c>
      <c r="K66" s="94">
        <v>20940</v>
      </c>
      <c r="L66" s="93">
        <f t="shared" si="13"/>
        <v>14657.999999999998</v>
      </c>
      <c r="M66" s="234">
        <f t="shared" si="14"/>
        <v>13611</v>
      </c>
      <c r="N66" s="54">
        <v>203</v>
      </c>
      <c r="O66" s="94">
        <v>23417</v>
      </c>
      <c r="P66" s="93">
        <f t="shared" si="15"/>
        <v>16391.899999999998</v>
      </c>
      <c r="Q66" s="95">
        <f t="shared" si="16"/>
        <v>15221.050000000001</v>
      </c>
    </row>
    <row r="67" spans="1:18" x14ac:dyDescent="0.25">
      <c r="A67" s="186" t="s">
        <v>35</v>
      </c>
      <c r="B67" s="146">
        <v>13</v>
      </c>
      <c r="C67" s="157">
        <v>1652</v>
      </c>
      <c r="D67" s="159">
        <f t="shared" si="17"/>
        <v>1239</v>
      </c>
      <c r="E67" s="56">
        <f t="shared" si="10"/>
        <v>1156.3999999999999</v>
      </c>
      <c r="F67" s="54">
        <v>20</v>
      </c>
      <c r="G67" s="94">
        <v>2152</v>
      </c>
      <c r="H67" s="93">
        <f t="shared" si="11"/>
        <v>1614</v>
      </c>
      <c r="I67" s="234">
        <f t="shared" si="12"/>
        <v>1506.3999999999999</v>
      </c>
      <c r="J67" s="54">
        <v>17</v>
      </c>
      <c r="K67" s="94">
        <v>1848</v>
      </c>
      <c r="L67" s="93">
        <f t="shared" si="13"/>
        <v>1293.5999999999999</v>
      </c>
      <c r="M67" s="234">
        <f t="shared" si="14"/>
        <v>1201.2</v>
      </c>
      <c r="N67" s="54">
        <v>18</v>
      </c>
      <c r="O67" s="94">
        <v>1757</v>
      </c>
      <c r="P67" s="93">
        <f t="shared" si="15"/>
        <v>1229.8999999999999</v>
      </c>
      <c r="Q67" s="95">
        <f t="shared" si="16"/>
        <v>1142.05</v>
      </c>
    </row>
    <row r="68" spans="1:18" x14ac:dyDescent="0.25">
      <c r="A68" s="186" t="s">
        <v>36</v>
      </c>
      <c r="B68" s="146">
        <v>73</v>
      </c>
      <c r="C68" s="157">
        <v>9511</v>
      </c>
      <c r="D68" s="159">
        <f t="shared" si="17"/>
        <v>7133.25</v>
      </c>
      <c r="E68" s="56">
        <f t="shared" si="10"/>
        <v>6657.7</v>
      </c>
      <c r="F68" s="54">
        <v>314</v>
      </c>
      <c r="G68" s="94">
        <v>30265</v>
      </c>
      <c r="H68" s="93">
        <f t="shared" si="11"/>
        <v>22698.75</v>
      </c>
      <c r="I68" s="234">
        <f t="shared" si="12"/>
        <v>21185.5</v>
      </c>
      <c r="J68" s="54">
        <v>87</v>
      </c>
      <c r="K68" s="94">
        <v>8637</v>
      </c>
      <c r="L68" s="93">
        <f t="shared" si="13"/>
        <v>6045.9</v>
      </c>
      <c r="M68" s="234">
        <f t="shared" si="14"/>
        <v>5614.05</v>
      </c>
      <c r="N68" s="54">
        <v>92</v>
      </c>
      <c r="O68" s="94">
        <v>9842</v>
      </c>
      <c r="P68" s="93">
        <f t="shared" si="15"/>
        <v>6889.4</v>
      </c>
      <c r="Q68" s="97">
        <f t="shared" si="16"/>
        <v>6397.3</v>
      </c>
    </row>
    <row r="69" spans="1:18" ht="15.75" thickBot="1" x14ac:dyDescent="0.3">
      <c r="A69" s="187" t="s">
        <v>37</v>
      </c>
      <c r="B69" s="149">
        <v>128</v>
      </c>
      <c r="C69" s="160">
        <v>15279</v>
      </c>
      <c r="D69" s="161">
        <f t="shared" si="17"/>
        <v>11459.25</v>
      </c>
      <c r="E69" s="56">
        <f t="shared" si="10"/>
        <v>10695.3</v>
      </c>
      <c r="F69" s="55">
        <v>221</v>
      </c>
      <c r="G69" s="100">
        <v>26353</v>
      </c>
      <c r="H69" s="93">
        <f t="shared" si="11"/>
        <v>19764.75</v>
      </c>
      <c r="I69" s="234">
        <f t="shared" si="12"/>
        <v>18447.099999999999</v>
      </c>
      <c r="J69" s="55">
        <v>148</v>
      </c>
      <c r="K69" s="100">
        <v>16590</v>
      </c>
      <c r="L69" s="93">
        <f t="shared" si="13"/>
        <v>11613</v>
      </c>
      <c r="M69" s="234">
        <f t="shared" si="14"/>
        <v>10783.5</v>
      </c>
      <c r="N69" s="55">
        <v>70</v>
      </c>
      <c r="O69" s="100">
        <v>8799</v>
      </c>
      <c r="P69" s="93">
        <f t="shared" si="15"/>
        <v>6159.2999999999993</v>
      </c>
      <c r="Q69" s="264">
        <f t="shared" si="16"/>
        <v>5719.35</v>
      </c>
    </row>
    <row r="70" spans="1:18" ht="16.5" thickTop="1" thickBot="1" x14ac:dyDescent="0.3">
      <c r="A70" s="112" t="s">
        <v>11</v>
      </c>
      <c r="B70" s="163">
        <f t="shared" ref="B70:D70" si="18">SUM(B39:B69)</f>
        <v>2558</v>
      </c>
      <c r="C70" s="214">
        <f t="shared" si="18"/>
        <v>312829</v>
      </c>
      <c r="D70" s="215">
        <f t="shared" si="18"/>
        <v>234621.75</v>
      </c>
      <c r="E70" s="270">
        <f>SUM(E39:E69)</f>
        <v>218980.3</v>
      </c>
      <c r="F70" s="162">
        <f>SUM(F39:F69)</f>
        <v>3359</v>
      </c>
      <c r="G70" s="203">
        <f t="shared" ref="G70:P70" si="19">SUM(G39:G69)</f>
        <v>363390</v>
      </c>
      <c r="H70" s="204">
        <f t="shared" si="19"/>
        <v>272542.5</v>
      </c>
      <c r="I70" s="244">
        <f>SUM(I39:I69)</f>
        <v>254372.99999999997</v>
      </c>
      <c r="J70" s="107">
        <f t="shared" si="19"/>
        <v>2415</v>
      </c>
      <c r="K70" s="205">
        <f t="shared" si="19"/>
        <v>270920</v>
      </c>
      <c r="L70" s="206">
        <f t="shared" si="19"/>
        <v>189644</v>
      </c>
      <c r="M70" s="247">
        <f>SUM(M39:M69)</f>
        <v>176098</v>
      </c>
      <c r="N70" s="180">
        <f>SUM(N39:N69)</f>
        <v>2418</v>
      </c>
      <c r="O70" s="207">
        <f t="shared" si="19"/>
        <v>276067</v>
      </c>
      <c r="P70" s="256">
        <f t="shared" si="19"/>
        <v>193246.9</v>
      </c>
      <c r="Q70" s="249">
        <f>SUM(Q39:Q69)</f>
        <v>179443.55</v>
      </c>
      <c r="R70" s="154"/>
    </row>
    <row r="71" spans="1:18" ht="15.75" customHeight="1" thickBot="1" x14ac:dyDescent="0.3">
      <c r="B71" s="116"/>
      <c r="C71" s="352" t="s">
        <v>156</v>
      </c>
      <c r="D71" s="353"/>
      <c r="E71" s="354"/>
      <c r="F71" s="116"/>
      <c r="G71" s="346" t="s">
        <v>150</v>
      </c>
      <c r="H71" s="347"/>
      <c r="I71" s="348"/>
      <c r="K71" s="355" t="s">
        <v>148</v>
      </c>
      <c r="L71" s="356"/>
      <c r="M71" s="357"/>
      <c r="O71" s="325" t="s">
        <v>147</v>
      </c>
      <c r="P71" s="326"/>
      <c r="Q71" s="327"/>
    </row>
    <row r="73" spans="1:18" ht="15.75" thickBot="1" x14ac:dyDescent="0.3"/>
    <row r="74" spans="1:18" ht="21.75" thickBot="1" x14ac:dyDescent="0.4">
      <c r="A74" s="58"/>
      <c r="B74" s="322" t="s">
        <v>72</v>
      </c>
      <c r="C74" s="323"/>
      <c r="D74" s="323"/>
      <c r="E74" s="323"/>
      <c r="F74" s="324"/>
      <c r="G74" s="185"/>
    </row>
    <row r="75" spans="1:18" ht="39" customHeight="1" thickBot="1" x14ac:dyDescent="0.35">
      <c r="B75" s="111"/>
      <c r="C75" s="111"/>
      <c r="D75" s="199" t="s">
        <v>92</v>
      </c>
      <c r="E75" s="222" t="s">
        <v>138</v>
      </c>
      <c r="F75" s="268" t="s">
        <v>162</v>
      </c>
      <c r="M75" s="250"/>
      <c r="N75" s="250"/>
    </row>
    <row r="76" spans="1:18" ht="19.5" thickBot="1" x14ac:dyDescent="0.35">
      <c r="B76" s="109" t="s">
        <v>158</v>
      </c>
      <c r="C76" s="108"/>
      <c r="D76" s="200">
        <f>C31</f>
        <v>312829</v>
      </c>
      <c r="E76" s="123">
        <f>D76*0.7</f>
        <v>218980.3</v>
      </c>
      <c r="F76" s="123">
        <f>D76*0.65</f>
        <v>203338.85</v>
      </c>
    </row>
    <row r="77" spans="1:18" ht="19.5" customHeight="1" thickBot="1" x14ac:dyDescent="0.35">
      <c r="B77" s="109" t="s">
        <v>128</v>
      </c>
      <c r="C77" s="108"/>
      <c r="D77" s="124">
        <f>G31</f>
        <v>363390</v>
      </c>
      <c r="E77" s="122">
        <f>D77*0.7</f>
        <v>254372.99999999997</v>
      </c>
      <c r="F77" s="122">
        <f>D77*0.65</f>
        <v>236203.5</v>
      </c>
    </row>
    <row r="78" spans="1:18" ht="19.5" customHeight="1" x14ac:dyDescent="0.25">
      <c r="D78" s="117"/>
      <c r="E78" s="117"/>
      <c r="F78" s="110"/>
    </row>
    <row r="79" spans="1:18" ht="19.5" customHeight="1" thickBot="1" x14ac:dyDescent="0.3">
      <c r="D79" s="117"/>
      <c r="E79" s="117"/>
      <c r="F79" s="110"/>
    </row>
    <row r="80" spans="1:18" ht="39" customHeight="1" thickBot="1" x14ac:dyDescent="0.3">
      <c r="D80" s="199" t="s">
        <v>92</v>
      </c>
      <c r="E80" s="222" t="s">
        <v>140</v>
      </c>
      <c r="F80" s="268" t="s">
        <v>163</v>
      </c>
    </row>
    <row r="81" spans="2:6" ht="19.5" customHeight="1" thickBot="1" x14ac:dyDescent="0.35">
      <c r="B81" s="109" t="s">
        <v>118</v>
      </c>
      <c r="C81" s="108"/>
      <c r="D81" s="220">
        <f>K31</f>
        <v>270920</v>
      </c>
      <c r="E81" s="221">
        <f>D81*0.65</f>
        <v>176098</v>
      </c>
      <c r="F81" s="221">
        <f>D81*0.6</f>
        <v>162552</v>
      </c>
    </row>
    <row r="82" spans="2:6" ht="19.5" customHeight="1" thickBot="1" x14ac:dyDescent="0.35">
      <c r="B82" s="109" t="s">
        <v>111</v>
      </c>
      <c r="C82" s="108"/>
      <c r="D82" s="184">
        <f>O31</f>
        <v>276067</v>
      </c>
      <c r="E82" s="212">
        <f>D82*0.65</f>
        <v>179443.55000000002</v>
      </c>
      <c r="F82" s="212">
        <f>D82*0.6</f>
        <v>165640.19999999998</v>
      </c>
    </row>
    <row r="83" spans="2:6" ht="19.5" customHeight="1" x14ac:dyDescent="0.25">
      <c r="F83" s="59"/>
    </row>
  </sheetData>
  <mergeCells count="20">
    <mergeCell ref="F6:I6"/>
    <mergeCell ref="G32:I32"/>
    <mergeCell ref="F37:I37"/>
    <mergeCell ref="G71:I71"/>
    <mergeCell ref="B1:K1"/>
    <mergeCell ref="B6:E6"/>
    <mergeCell ref="J6:M6"/>
    <mergeCell ref="B4:Q4"/>
    <mergeCell ref="N6:Q6"/>
    <mergeCell ref="N37:Q37"/>
    <mergeCell ref="O32:Q32"/>
    <mergeCell ref="O71:Q71"/>
    <mergeCell ref="B74:F74"/>
    <mergeCell ref="C32:E32"/>
    <mergeCell ref="B37:E37"/>
    <mergeCell ref="K32:M32"/>
    <mergeCell ref="J37:M37"/>
    <mergeCell ref="K71:M71"/>
    <mergeCell ref="B35:Q35"/>
    <mergeCell ref="C71:E7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FF55C28FB8864DB7767D2725AD1DAE" ma:contentTypeVersion="0" ma:contentTypeDescription="Create a new document." ma:contentTypeScope="" ma:versionID="e09ea0a38d9d2e26461994fee7cbb5cd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7CA945-49F0-4AA0-816F-EFCBBA44EC7E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7645464-4844-4542-9029-A1680EB49D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DFFE82A-BA57-4394-A183-24A2D1C8B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Offer Summary</vt:lpstr>
      <vt:lpstr>Instructions</vt:lpstr>
      <vt:lpstr>Level A FTE 4yr 1-5,000 &amp; K-12 </vt:lpstr>
      <vt:lpstr>Level B FTE 4yr 5,001-15,000</vt:lpstr>
      <vt:lpstr>Level C FTE 4yr 15,000-25,000</vt:lpstr>
      <vt:lpstr>Level D FTE 4yr 25,001-35,000</vt:lpstr>
      <vt:lpstr>Sheet1</vt:lpstr>
      <vt:lpstr>Level E FTE 4yr 35,001+</vt:lpstr>
    </vt:vector>
  </TitlesOfParts>
  <Company>Oxford University Press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McPherson, Megan;Wall, Jessica</dc:creator>
  <cp:lastModifiedBy>Sharla Lair</cp:lastModifiedBy>
  <cp:lastPrinted>2016-10-25T17:42:42Z</cp:lastPrinted>
  <dcterms:created xsi:type="dcterms:W3CDTF">2012-08-30T20:18:54Z</dcterms:created>
  <dcterms:modified xsi:type="dcterms:W3CDTF">2016-10-25T17:56:56Z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0x010100F1FF55C28FB8864DB7767D2725AD1DAE</vt:lpwstr>
  </property>
</Properties>
</file>